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userName="Campbell, Gail FLNR:EX" algorithmName="SHA-512" hashValue="thQSmuXjQM8SlvQuwRAJOBdUExe4Qsj/AHwejxJPsOkw8zdQtD/op6o386XaQ3hjgUiNpURu2K1agX6KYDtd2g==" saltValue="Jt8EriNPY4sVv2VV2Vt6dQ==" spinCount="100000"/>
  <workbookPr/>
  <mc:AlternateContent xmlns:mc="http://schemas.openxmlformats.org/markup-compatibility/2006">
    <mc:Choice Requires="x15">
      <x15ac:absPath xmlns:x15ac="http://schemas.microsoft.com/office/spreadsheetml/2010/11/ac" url="W:\TSK\external\!publish\PatchSeral\Kalum\2021\Tables\"/>
    </mc:Choice>
  </mc:AlternateContent>
  <xr:revisionPtr revIDLastSave="0" documentId="8_{FF85A147-E8A7-4863-AA71-BD388C0C9424}" xr6:coauthVersionLast="45" xr6:coauthVersionMax="45" xr10:uidLastSave="{00000000-0000-0000-0000-000000000000}"/>
  <bookViews>
    <workbookView xWindow="31215" yWindow="2925" windowWidth="21600" windowHeight="11160" activeTab="3" xr2:uid="{00000000-000D-0000-FFFF-FFFF00000000}"/>
  </bookViews>
  <sheets>
    <sheet name="Grizzly Bear Watersheds" sheetId="1" r:id="rId1"/>
    <sheet name="Grizzly Bear Watersheds by Lic" sheetId="2" r:id="rId2"/>
    <sheet name="Cedar  Kiteen" sheetId="4" r:id="rId3"/>
    <sheet name="Lakelse River SMZ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2" i="5" l="1"/>
  <c r="J31" i="5"/>
  <c r="J30" i="5"/>
  <c r="J29" i="5"/>
  <c r="J28" i="5"/>
  <c r="J27" i="5"/>
  <c r="J26" i="5"/>
  <c r="J11" i="5"/>
  <c r="J10" i="5"/>
  <c r="J9" i="5"/>
  <c r="J22" i="5"/>
  <c r="J21" i="5"/>
  <c r="J20" i="5"/>
  <c r="J19" i="5"/>
  <c r="J18" i="5"/>
  <c r="J17" i="5"/>
  <c r="J16" i="5"/>
  <c r="J5" i="5"/>
  <c r="J4" i="5"/>
  <c r="I13" i="4"/>
  <c r="F12" i="4"/>
  <c r="I12" i="4"/>
  <c r="J12" i="4"/>
  <c r="J11" i="4"/>
  <c r="J10" i="4"/>
  <c r="J9" i="4"/>
  <c r="F22" i="4"/>
  <c r="F23" i="4" s="1"/>
  <c r="I22" i="4"/>
  <c r="I23" i="4" s="1"/>
  <c r="J21" i="4"/>
  <c r="J20" i="4"/>
  <c r="F18" i="4"/>
  <c r="I18" i="4"/>
  <c r="J17" i="4"/>
  <c r="J16" i="4"/>
  <c r="J18" i="4" s="1"/>
  <c r="F7" i="4"/>
  <c r="F13" i="4" s="1"/>
  <c r="I7" i="4"/>
  <c r="J6" i="4"/>
  <c r="J5" i="4"/>
  <c r="J4" i="4"/>
  <c r="J7" i="4" s="1"/>
  <c r="H51" i="2"/>
  <c r="H49" i="2"/>
  <c r="G52" i="2"/>
  <c r="H52" i="2" s="1"/>
  <c r="G51" i="2"/>
  <c r="G49" i="2"/>
  <c r="G48" i="2"/>
  <c r="H48" i="2" s="1"/>
  <c r="G46" i="2"/>
  <c r="H46" i="2" s="1"/>
  <c r="G45" i="2"/>
  <c r="H45" i="2" s="1"/>
  <c r="G41" i="2"/>
  <c r="H41" i="2" s="1"/>
  <c r="G40" i="2"/>
  <c r="H40" i="2" s="1"/>
  <c r="G38" i="2"/>
  <c r="H38" i="2" s="1"/>
  <c r="G37" i="2"/>
  <c r="H37" i="2" s="1"/>
  <c r="J22" i="4" l="1"/>
  <c r="H33" i="2"/>
  <c r="G33" i="2"/>
  <c r="G32" i="2"/>
  <c r="H32" i="2" s="1"/>
  <c r="H27" i="2"/>
  <c r="H25" i="2"/>
  <c r="H24" i="2"/>
  <c r="G28" i="2"/>
  <c r="H28" i="2" s="1"/>
  <c r="G27" i="2"/>
  <c r="G25" i="2"/>
  <c r="G24" i="2"/>
  <c r="H16" i="2"/>
  <c r="G20" i="2"/>
  <c r="H20" i="2" s="1"/>
  <c r="G19" i="2"/>
  <c r="H19" i="2" s="1"/>
  <c r="G17" i="2"/>
  <c r="H17" i="2" s="1"/>
  <c r="G16" i="2"/>
  <c r="H8" i="2"/>
  <c r="G12" i="2"/>
  <c r="H12" i="2" s="1"/>
  <c r="G11" i="2"/>
  <c r="H11" i="2" s="1"/>
  <c r="G9" i="2"/>
  <c r="H9" i="2" s="1"/>
  <c r="G8" i="2"/>
  <c r="G6" i="2"/>
  <c r="G5" i="2"/>
  <c r="H5" i="2"/>
  <c r="F33" i="5" l="1"/>
  <c r="G33" i="5"/>
  <c r="H33" i="5"/>
  <c r="I33" i="5"/>
  <c r="J33" i="5"/>
  <c r="J23" i="5"/>
  <c r="I23" i="5"/>
  <c r="I24" i="5" s="1"/>
  <c r="H23" i="5"/>
  <c r="H24" i="5" s="1"/>
  <c r="G23" i="5"/>
  <c r="G24" i="5" s="1"/>
  <c r="F23" i="5"/>
  <c r="J12" i="5"/>
  <c r="I12" i="5"/>
  <c r="H12" i="5"/>
  <c r="H13" i="5" s="1"/>
  <c r="G12" i="5"/>
  <c r="G13" i="5" s="1"/>
  <c r="F12" i="5"/>
  <c r="F13" i="5" s="1"/>
  <c r="J7" i="5"/>
  <c r="I7" i="5"/>
  <c r="H7" i="5"/>
  <c r="G7" i="5"/>
  <c r="F7" i="5"/>
  <c r="F34" i="5" l="1"/>
  <c r="F35" i="5"/>
  <c r="I34" i="5"/>
  <c r="I35" i="5"/>
  <c r="J13" i="5"/>
  <c r="H34" i="5"/>
  <c r="H35" i="5"/>
  <c r="J35" i="5"/>
  <c r="I13" i="5"/>
  <c r="F24" i="5"/>
  <c r="G34" i="5"/>
  <c r="G35" i="5"/>
  <c r="D36" i="1"/>
  <c r="D28" i="1"/>
  <c r="D16" i="1"/>
  <c r="D8" i="1"/>
  <c r="D17" i="1" l="1"/>
  <c r="D18" i="1" s="1"/>
  <c r="F18" i="1" s="1"/>
  <c r="D29" i="1"/>
  <c r="D30" i="1" s="1"/>
  <c r="F30" i="1" s="1"/>
  <c r="D9" i="1"/>
  <c r="D10" i="1" s="1"/>
  <c r="F10" i="1" s="1"/>
  <c r="D37" i="1"/>
  <c r="D38" i="1" s="1"/>
  <c r="F38" i="1" s="1"/>
</calcChain>
</file>

<file path=xl/sharedStrings.xml><?xml version="1.0" encoding="utf-8"?>
<sst xmlns="http://schemas.openxmlformats.org/spreadsheetml/2006/main" count="222" uniqueCount="76">
  <si>
    <t>Year</t>
  </si>
  <si>
    <t>Total area (ha)</t>
  </si>
  <si>
    <t>Mid-seral</t>
  </si>
  <si>
    <t>Early Mature</t>
  </si>
  <si>
    <t>Late Young</t>
  </si>
  <si>
    <t>Copper River Grizzly Bear Watershed</t>
  </si>
  <si>
    <t>McKay-Davies Grizzly Bear Watershed</t>
  </si>
  <si>
    <t>% of forested landbase:</t>
  </si>
  <si>
    <t>Table: Grizzly Bear Watersheds</t>
  </si>
  <si>
    <t>Table: Grizzly Bear Watershed Seral Analysis Outcome by Licencee</t>
  </si>
  <si>
    <t>Grizzly Bear Watershed</t>
  </si>
  <si>
    <t>FDU</t>
  </si>
  <si>
    <t>YEAR</t>
  </si>
  <si>
    <t>Area (ha) of Late Young, Mid-Seral and Early Mature (YME)</t>
  </si>
  <si>
    <t>Total forested FDU area within GBW (ha)</t>
  </si>
  <si>
    <t>YME as a % of forested FDU area</t>
  </si>
  <si>
    <t>A &amp; A Trading</t>
  </si>
  <si>
    <t>Copper River</t>
  </si>
  <si>
    <t>McKay-Davies</t>
  </si>
  <si>
    <t>BC Timber Sales - Skeena Business Area</t>
  </si>
  <si>
    <t>Coast Tsimshian Resources</t>
  </si>
  <si>
    <t>Haisla Resources LP</t>
  </si>
  <si>
    <t>Haisla FDU</t>
  </si>
  <si>
    <t>Kitselas Forest Products Ltd.</t>
  </si>
  <si>
    <t>Kitselas FDU</t>
  </si>
  <si>
    <t>Skeena Sawmills</t>
  </si>
  <si>
    <t>Landscape Unit</t>
  </si>
  <si>
    <t>BEO</t>
  </si>
  <si>
    <t>NDT</t>
  </si>
  <si>
    <t>BEC Label</t>
  </si>
  <si>
    <t>Early (ha)</t>
  </si>
  <si>
    <t>Mid (ha)</t>
  </si>
  <si>
    <t>Mature (ha)</t>
  </si>
  <si>
    <t>Old (ha)</t>
  </si>
  <si>
    <t>Grand Total (ha)</t>
  </si>
  <si>
    <t>Lakelse River Special Management Zone 1</t>
  </si>
  <si>
    <t>Hot Springs</t>
  </si>
  <si>
    <t>Low</t>
  </si>
  <si>
    <t>CWH ws 1</t>
  </si>
  <si>
    <t>Lakelse</t>
  </si>
  <si>
    <t>Intermediate</t>
  </si>
  <si>
    <t>Skeena River Kalum</t>
  </si>
  <si>
    <t>High</t>
  </si>
  <si>
    <t>subtotal</t>
  </si>
  <si>
    <t>Lakelse River Special Management Zone 2</t>
  </si>
  <si>
    <t>MH  mm 2</t>
  </si>
  <si>
    <t>CWH ws 2</t>
  </si>
  <si>
    <t>SMZ 2 Target:</t>
  </si>
  <si>
    <t>&lt;27 %</t>
  </si>
  <si>
    <t>Early seral</t>
  </si>
  <si>
    <t>Variance:</t>
  </si>
  <si>
    <t>=</t>
  </si>
  <si>
    <t>Ha</t>
  </si>
  <si>
    <t>Kiteen/Cedar SRM Polygon A</t>
  </si>
  <si>
    <t>Beaver</t>
  </si>
  <si>
    <t>Kiteen</t>
  </si>
  <si>
    <t>Kiteen/Cedar SRM Polygon B</t>
  </si>
  <si>
    <t>Table: Kiteen/Cedar Special Resource Management Zone Seral Analysis Outcomes</t>
  </si>
  <si>
    <t>Table: Lakelse River Special Resource Management Zone Seral Analysis Outcomes</t>
  </si>
  <si>
    <t>Skeena Sawmills FDU - Kalum TSA</t>
  </si>
  <si>
    <t>Skeena Sawmills FDU -  TFL41</t>
  </si>
  <si>
    <r>
      <t xml:space="preserve">Variance from 30% threshold  
</t>
    </r>
    <r>
      <rPr>
        <sz val="10"/>
        <rFont val="Arial"/>
        <family val="2"/>
      </rPr>
      <t>(-ve = threshold exceeded)</t>
    </r>
  </si>
  <si>
    <t>Seral stage (age 25-100)</t>
  </si>
  <si>
    <t>Variance from 30% YME (Young/Mid/Early Mat) threshold (-ve = threshold exceeded):</t>
  </si>
  <si>
    <t>ha</t>
  </si>
  <si>
    <t>Total Forested Landbase: 33663.1398</t>
  </si>
  <si>
    <t>Total Forested Landbase: 33354.15322</t>
  </si>
  <si>
    <t>Change from 2020:  (662.4) ha = 2.0 %</t>
  </si>
  <si>
    <t>Change from 2020:  -821.4 ha = -2.5 %</t>
  </si>
  <si>
    <t>CTR FDU - Clore</t>
  </si>
  <si>
    <t>CTR FDU - Kleanza-Treasure</t>
  </si>
  <si>
    <t>BCTS FDU - Kalum South</t>
  </si>
  <si>
    <t>A&amp;A Trading FDU - K1X-D 2021</t>
  </si>
  <si>
    <t>A&amp;A Trading FDU - Bell Pole 2021</t>
  </si>
  <si>
    <t>Change from 2020</t>
  </si>
  <si>
    <t>Percent of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</si>
</sst>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0.0_);[Red]\(0.0\)"/>
    <numFmt numFmtId="167" formatCode="0.00_ ;[Red]\-0.00\ "/>
    <numFmt numFmtId="168" formatCode="0.0_ ;[Red]\-0.0\ 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sz val="10"/>
      <name val="Arial"/>
    </font>
    <font>
      <i/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7" fillId="0" borderId="0"/>
    <xf numFmtId="0" fontId="4" fillId="0" borderId="0"/>
    <xf numFmtId="0" fontId="3" fillId="0" borderId="0"/>
    <xf numFmtId="9" fontId="11" fillId="0" borderId="0" applyFont="0" applyFill="0" applyBorder="0" applyAlignment="0" applyProtection="0"/>
    <xf numFmtId="0" fontId="2" fillId="0" borderId="0"/>
    <xf numFmtId="0" fontId="1" fillId="0" borderId="0"/>
  </cellStyleXfs>
  <cellXfs count="121">
    <xf numFmtId="0" fontId="0" fillId="0" borderId="0" xfId="0"/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wrapText="1" shrinkToFit="1"/>
    </xf>
    <xf numFmtId="164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6" xfId="0" applyBorder="1"/>
    <xf numFmtId="164" fontId="0" fillId="0" borderId="6" xfId="0" applyNumberForma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6" fillId="0" borderId="0" xfId="0" applyFont="1"/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1" xfId="0" applyNumberFormat="1" applyBorder="1"/>
    <xf numFmtId="0" fontId="0" fillId="0" borderId="3" xfId="0" applyBorder="1" applyAlignment="1">
      <alignment horizontal="center"/>
    </xf>
    <xf numFmtId="0" fontId="6" fillId="0" borderId="0" xfId="0" applyFont="1"/>
    <xf numFmtId="164" fontId="6" fillId="0" borderId="0" xfId="0" applyNumberFormat="1" applyFont="1" applyFill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5" xfId="0" applyFont="1" applyBorder="1" applyAlignment="1">
      <alignment horizontal="right"/>
    </xf>
    <xf numFmtId="0" fontId="0" fillId="0" borderId="9" xfId="0" applyBorder="1"/>
    <xf numFmtId="165" fontId="6" fillId="0" borderId="13" xfId="0" applyNumberFormat="1" applyFont="1" applyBorder="1"/>
    <xf numFmtId="0" fontId="6" fillId="0" borderId="13" xfId="0" applyFont="1" applyBorder="1" applyAlignment="1">
      <alignment horizontal="center"/>
    </xf>
    <xf numFmtId="166" fontId="6" fillId="0" borderId="13" xfId="0" applyNumberFormat="1" applyFont="1" applyBorder="1" applyAlignment="1">
      <alignment horizontal="center"/>
    </xf>
    <xf numFmtId="0" fontId="6" fillId="0" borderId="15" xfId="0" applyFont="1" applyBorder="1"/>
    <xf numFmtId="0" fontId="6" fillId="0" borderId="0" xfId="0" applyFont="1"/>
    <xf numFmtId="49" fontId="0" fillId="0" borderId="0" xfId="0" applyNumberFormat="1"/>
    <xf numFmtId="0" fontId="0" fillId="0" borderId="13" xfId="0" applyBorder="1" applyAlignment="1">
      <alignment vertical="center" wrapText="1"/>
    </xf>
    <xf numFmtId="0" fontId="0" fillId="0" borderId="5" xfId="0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0" fillId="0" borderId="13" xfId="0" applyBorder="1"/>
    <xf numFmtId="165" fontId="10" fillId="0" borderId="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10" fillId="0" borderId="13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165" fontId="13" fillId="0" borderId="0" xfId="0" applyNumberFormat="1" applyFont="1" applyAlignment="1">
      <alignment horizontal="center"/>
    </xf>
    <xf numFmtId="165" fontId="13" fillId="0" borderId="0" xfId="5" applyNumberFormat="1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/>
    <xf numFmtId="0" fontId="7" fillId="0" borderId="0" xfId="0" quotePrefix="1" applyFo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2" fontId="7" fillId="0" borderId="6" xfId="0" applyNumberFormat="1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6" xfId="0" applyNumberFormat="1" applyBorder="1" applyAlignment="1">
      <alignment horizontal="center"/>
    </xf>
    <xf numFmtId="167" fontId="6" fillId="0" borderId="7" xfId="0" applyNumberFormat="1" applyFont="1" applyBorder="1" applyAlignment="1">
      <alignment horizontal="center"/>
    </xf>
    <xf numFmtId="168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right" wrapText="1"/>
    </xf>
    <xf numFmtId="0" fontId="7" fillId="0" borderId="5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vertical="center" wrapText="1"/>
    </xf>
    <xf numFmtId="0" fontId="6" fillId="0" borderId="14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4" xfId="6" xr:uid="{00000000-0005-0000-0000-000005000000}"/>
    <cellStyle name="Normal 5" xfId="7" xr:uid="{00000000-0005-0000-0000-000006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9"/>
  <sheetViews>
    <sheetView workbookViewId="0">
      <selection activeCell="D18" sqref="D18"/>
    </sheetView>
  </sheetViews>
  <sheetFormatPr defaultRowHeight="12.75" x14ac:dyDescent="0.2"/>
  <cols>
    <col min="1" max="1" width="4.140625" customWidth="1"/>
    <col min="2" max="2" width="18" bestFit="1" customWidth="1"/>
    <col min="3" max="3" width="23.28515625" customWidth="1"/>
    <col min="4" max="4" width="13.5703125" customWidth="1"/>
    <col min="5" max="5" width="2.140625" bestFit="1" customWidth="1"/>
    <col min="6" max="6" width="6.5703125" bestFit="1" customWidth="1"/>
  </cols>
  <sheetData>
    <row r="1" spans="2:8" x14ac:dyDescent="0.2">
      <c r="B1" s="2" t="s">
        <v>8</v>
      </c>
    </row>
    <row r="2" spans="2:8" ht="21" customHeight="1" x14ac:dyDescent="0.2">
      <c r="B2" s="102" t="s">
        <v>5</v>
      </c>
      <c r="C2" s="103"/>
      <c r="D2" s="103"/>
    </row>
    <row r="3" spans="2:8" ht="12.75" customHeight="1" x14ac:dyDescent="0.2">
      <c r="B3" s="2" t="s">
        <v>65</v>
      </c>
    </row>
    <row r="4" spans="2:8" x14ac:dyDescent="0.2">
      <c r="B4" s="1" t="s">
        <v>0</v>
      </c>
      <c r="C4" s="84" t="s">
        <v>62</v>
      </c>
      <c r="D4" s="1" t="s">
        <v>1</v>
      </c>
    </row>
    <row r="5" spans="2:8" x14ac:dyDescent="0.2">
      <c r="B5" s="3">
        <v>2020</v>
      </c>
      <c r="C5" s="6" t="s">
        <v>4</v>
      </c>
      <c r="D5" s="9">
        <v>1989.930263</v>
      </c>
    </row>
    <row r="6" spans="2:8" x14ac:dyDescent="0.2">
      <c r="B6" s="4"/>
      <c r="C6" s="7" t="s">
        <v>2</v>
      </c>
      <c r="D6" s="9">
        <v>1926.875029</v>
      </c>
    </row>
    <row r="7" spans="2:8" x14ac:dyDescent="0.2">
      <c r="B7" s="5"/>
      <c r="C7" s="8" t="s">
        <v>3</v>
      </c>
      <c r="D7" s="9">
        <v>277.42167599999999</v>
      </c>
    </row>
    <row r="8" spans="2:8" x14ac:dyDescent="0.2">
      <c r="D8" s="10">
        <f>SUM(D5:D7)</f>
        <v>4194.2269679999999</v>
      </c>
    </row>
    <row r="9" spans="2:8" x14ac:dyDescent="0.2">
      <c r="B9" s="99" t="s">
        <v>7</v>
      </c>
      <c r="C9" s="100"/>
      <c r="D9" s="11">
        <f>D8/33663.1398</f>
        <v>0.12459405132494504</v>
      </c>
      <c r="G9" s="12"/>
      <c r="H9" s="52"/>
    </row>
    <row r="10" spans="2:8" s="52" customFormat="1" ht="27.75" customHeight="1" x14ac:dyDescent="0.2">
      <c r="B10" s="105" t="s">
        <v>63</v>
      </c>
      <c r="C10" s="105"/>
      <c r="D10" s="82">
        <f>0.3-D9</f>
        <v>0.17540594867505493</v>
      </c>
      <c r="E10" s="86" t="s">
        <v>51</v>
      </c>
      <c r="F10" s="87">
        <f>D10*33663.1398</f>
        <v>5904.7149719999989</v>
      </c>
      <c r="G10" s="85" t="s">
        <v>64</v>
      </c>
    </row>
    <row r="11" spans="2:8" x14ac:dyDescent="0.2">
      <c r="F11" s="80"/>
    </row>
    <row r="12" spans="2:8" x14ac:dyDescent="0.2">
      <c r="B12" s="1" t="s">
        <v>0</v>
      </c>
      <c r="C12" s="84" t="s">
        <v>62</v>
      </c>
      <c r="D12" s="1" t="s">
        <v>1</v>
      </c>
      <c r="F12" s="80"/>
    </row>
    <row r="13" spans="2:8" x14ac:dyDescent="0.2">
      <c r="B13" s="3">
        <v>2025</v>
      </c>
      <c r="C13" s="6" t="s">
        <v>4</v>
      </c>
      <c r="D13" s="9">
        <v>2301.865272</v>
      </c>
      <c r="F13" s="80"/>
    </row>
    <row r="14" spans="2:8" x14ac:dyDescent="0.2">
      <c r="B14" s="4"/>
      <c r="C14" s="7" t="s">
        <v>2</v>
      </c>
      <c r="D14" s="9">
        <v>2356.7351140000001</v>
      </c>
      <c r="F14" s="80"/>
    </row>
    <row r="15" spans="2:8" x14ac:dyDescent="0.2">
      <c r="B15" s="5"/>
      <c r="C15" s="8" t="s">
        <v>3</v>
      </c>
      <c r="D15" s="9">
        <v>197.98526190000001</v>
      </c>
      <c r="F15" s="80"/>
    </row>
    <row r="16" spans="2:8" x14ac:dyDescent="0.2">
      <c r="D16" s="10">
        <f>SUM(D13:D15)</f>
        <v>4856.5856479000004</v>
      </c>
      <c r="F16" s="80"/>
    </row>
    <row r="17" spans="2:8" ht="12.75" customHeight="1" x14ac:dyDescent="0.2">
      <c r="B17" s="99" t="s">
        <v>7</v>
      </c>
      <c r="C17" s="100"/>
      <c r="D17" s="11">
        <f>D16/33663.1398</f>
        <v>0.14427013275511516</v>
      </c>
      <c r="F17" s="80"/>
    </row>
    <row r="18" spans="2:8" s="52" customFormat="1" ht="27" customHeight="1" x14ac:dyDescent="0.2">
      <c r="B18" s="105" t="s">
        <v>63</v>
      </c>
      <c r="C18" s="105"/>
      <c r="D18" s="82">
        <f>0.3-D17</f>
        <v>0.15572986724488483</v>
      </c>
      <c r="E18" s="86" t="s">
        <v>51</v>
      </c>
      <c r="F18" s="87">
        <f>D18*33663.1398</f>
        <v>5242.3562920999984</v>
      </c>
      <c r="G18" s="85" t="s">
        <v>64</v>
      </c>
    </row>
    <row r="19" spans="2:8" x14ac:dyDescent="0.2">
      <c r="B19" s="104" t="s">
        <v>67</v>
      </c>
      <c r="C19" s="101"/>
      <c r="D19" s="101"/>
      <c r="F19" s="81"/>
    </row>
    <row r="20" spans="2:8" x14ac:dyDescent="0.2">
      <c r="F20" s="80"/>
    </row>
    <row r="21" spans="2:8" x14ac:dyDescent="0.2">
      <c r="F21" s="80"/>
    </row>
    <row r="22" spans="2:8" ht="21" customHeight="1" x14ac:dyDescent="0.2">
      <c r="B22" s="102" t="s">
        <v>6</v>
      </c>
      <c r="C22" s="103"/>
      <c r="D22" s="103"/>
      <c r="F22" s="80"/>
    </row>
    <row r="23" spans="2:8" x14ac:dyDescent="0.2">
      <c r="B23" s="2" t="s">
        <v>66</v>
      </c>
      <c r="F23" s="80"/>
    </row>
    <row r="24" spans="2:8" x14ac:dyDescent="0.2">
      <c r="B24" s="1" t="s">
        <v>0</v>
      </c>
      <c r="C24" s="84" t="s">
        <v>62</v>
      </c>
      <c r="D24" s="1" t="s">
        <v>1</v>
      </c>
      <c r="F24" s="80"/>
    </row>
    <row r="25" spans="2:8" x14ac:dyDescent="0.2">
      <c r="B25" s="3">
        <v>2020</v>
      </c>
      <c r="C25" s="6" t="s">
        <v>4</v>
      </c>
      <c r="D25" s="9">
        <v>2599.053692</v>
      </c>
      <c r="F25" s="80"/>
    </row>
    <row r="26" spans="2:8" x14ac:dyDescent="0.2">
      <c r="B26" s="4"/>
      <c r="C26" s="7" t="s">
        <v>2</v>
      </c>
      <c r="D26" s="9">
        <v>2946.9491250000001</v>
      </c>
      <c r="F26" s="80"/>
    </row>
    <row r="27" spans="2:8" x14ac:dyDescent="0.2">
      <c r="B27" s="5"/>
      <c r="C27" s="8" t="s">
        <v>3</v>
      </c>
      <c r="D27" s="9">
        <v>131.93820919999999</v>
      </c>
      <c r="F27" s="80"/>
    </row>
    <row r="28" spans="2:8" x14ac:dyDescent="0.2">
      <c r="D28" s="10">
        <f>SUM(D25:D27)</f>
        <v>5677.9410262000001</v>
      </c>
      <c r="F28" s="80"/>
    </row>
    <row r="29" spans="2:8" x14ac:dyDescent="0.2">
      <c r="B29" s="99" t="s">
        <v>7</v>
      </c>
      <c r="C29" s="100"/>
      <c r="D29" s="11">
        <f>D28/33354.15322</f>
        <v>0.17023190451722703</v>
      </c>
      <c r="F29" s="80"/>
      <c r="G29" s="12"/>
      <c r="H29" s="52"/>
    </row>
    <row r="30" spans="2:8" s="52" customFormat="1" ht="25.5" customHeight="1" x14ac:dyDescent="0.2">
      <c r="B30" s="105" t="s">
        <v>63</v>
      </c>
      <c r="C30" s="105"/>
      <c r="D30" s="82">
        <f>0.3-D29</f>
        <v>0.12976809548277296</v>
      </c>
      <c r="E30" s="86" t="s">
        <v>51</v>
      </c>
      <c r="F30" s="87">
        <f>D30*33354.15322</f>
        <v>4328.3049397999994</v>
      </c>
      <c r="G30" s="85" t="s">
        <v>64</v>
      </c>
    </row>
    <row r="31" spans="2:8" x14ac:dyDescent="0.2">
      <c r="F31" s="80"/>
    </row>
    <row r="32" spans="2:8" x14ac:dyDescent="0.2">
      <c r="B32" s="1" t="s">
        <v>0</v>
      </c>
      <c r="C32" s="84" t="s">
        <v>62</v>
      </c>
      <c r="D32" s="1" t="s">
        <v>1</v>
      </c>
      <c r="F32" s="80"/>
    </row>
    <row r="33" spans="2:7" x14ac:dyDescent="0.2">
      <c r="B33" s="3">
        <v>2025</v>
      </c>
      <c r="C33" s="6" t="s">
        <v>4</v>
      </c>
      <c r="D33" s="9">
        <v>2301.865272</v>
      </c>
      <c r="F33" s="80"/>
    </row>
    <row r="34" spans="2:7" x14ac:dyDescent="0.2">
      <c r="B34" s="4"/>
      <c r="C34" s="7" t="s">
        <v>2</v>
      </c>
      <c r="D34" s="9">
        <v>2356.7351140000001</v>
      </c>
      <c r="F34" s="80"/>
    </row>
    <row r="35" spans="2:7" x14ac:dyDescent="0.2">
      <c r="B35" s="5"/>
      <c r="C35" s="8" t="s">
        <v>3</v>
      </c>
      <c r="D35" s="9">
        <v>197.98526190000001</v>
      </c>
      <c r="F35" s="80"/>
    </row>
    <row r="36" spans="2:7" x14ac:dyDescent="0.2">
      <c r="D36" s="10">
        <f>SUM(D33:D35)</f>
        <v>4856.5856479000004</v>
      </c>
      <c r="F36" s="80"/>
    </row>
    <row r="37" spans="2:7" x14ac:dyDescent="0.2">
      <c r="B37" s="99" t="s">
        <v>7</v>
      </c>
      <c r="C37" s="100"/>
      <c r="D37" s="11">
        <f>D36/33354.15322</f>
        <v>0.14560662403469046</v>
      </c>
      <c r="F37" s="80"/>
    </row>
    <row r="38" spans="2:7" s="52" customFormat="1" ht="25.5" customHeight="1" x14ac:dyDescent="0.2">
      <c r="B38" s="105" t="s">
        <v>63</v>
      </c>
      <c r="C38" s="105"/>
      <c r="D38" s="83">
        <f>0.3-D37</f>
        <v>0.15439337596530953</v>
      </c>
      <c r="E38" s="86" t="s">
        <v>51</v>
      </c>
      <c r="F38" s="87">
        <f>D38*33354.15322</f>
        <v>5149.6603180999991</v>
      </c>
      <c r="G38" s="85" t="s">
        <v>64</v>
      </c>
    </row>
    <row r="39" spans="2:7" x14ac:dyDescent="0.2">
      <c r="B39" s="101" t="s">
        <v>68</v>
      </c>
      <c r="C39" s="101"/>
      <c r="D39" s="101"/>
    </row>
  </sheetData>
  <mergeCells count="12">
    <mergeCell ref="B29:C29"/>
    <mergeCell ref="B37:C37"/>
    <mergeCell ref="B39:D39"/>
    <mergeCell ref="B2:D2"/>
    <mergeCell ref="B22:D22"/>
    <mergeCell ref="B9:C9"/>
    <mergeCell ref="B17:C17"/>
    <mergeCell ref="B19:D19"/>
    <mergeCell ref="B10:C10"/>
    <mergeCell ref="B18:C18"/>
    <mergeCell ref="B30:C30"/>
    <mergeCell ref="B38:C38"/>
  </mergeCells>
  <phoneticPr fontId="5" type="noConversion"/>
  <pageMargins left="0.3" right="0.3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topLeftCell="A2" zoomScaleNormal="100" workbookViewId="0">
      <pane ySplit="2" topLeftCell="A4" activePane="bottomLeft" state="frozen"/>
      <selection activeCell="A2" sqref="A2"/>
      <selection pane="bottomLeft" activeCell="C7" sqref="C7"/>
    </sheetView>
  </sheetViews>
  <sheetFormatPr defaultRowHeight="12.75" x14ac:dyDescent="0.2"/>
  <cols>
    <col min="1" max="1" width="2.7109375" customWidth="1"/>
    <col min="2" max="2" width="41.85546875" customWidth="1"/>
    <col min="3" max="3" width="29.42578125" customWidth="1"/>
    <col min="4" max="4" width="5.85546875" bestFit="1" customWidth="1"/>
    <col min="5" max="5" width="14" customWidth="1"/>
    <col min="6" max="6" width="17.28515625" customWidth="1"/>
    <col min="7" max="8" width="15.7109375" customWidth="1"/>
  </cols>
  <sheetData>
    <row r="1" spans="1:11" x14ac:dyDescent="0.2">
      <c r="A1" s="13"/>
      <c r="B1" s="33" t="s">
        <v>9</v>
      </c>
      <c r="C1" s="14"/>
      <c r="D1" s="14"/>
      <c r="E1" s="14"/>
      <c r="F1" s="14"/>
      <c r="G1" s="14"/>
      <c r="H1" s="14"/>
      <c r="I1" s="14"/>
    </row>
    <row r="2" spans="1:11" s="52" customFormat="1" x14ac:dyDescent="0.2">
      <c r="B2" s="69" t="s">
        <v>9</v>
      </c>
    </row>
    <row r="3" spans="1:11" ht="63.75" x14ac:dyDescent="0.2">
      <c r="A3" s="13"/>
      <c r="B3" s="16" t="s">
        <v>10</v>
      </c>
      <c r="C3" s="16" t="s">
        <v>11</v>
      </c>
      <c r="D3" s="16" t="s">
        <v>12</v>
      </c>
      <c r="E3" s="16" t="s">
        <v>13</v>
      </c>
      <c r="F3" s="16" t="s">
        <v>14</v>
      </c>
      <c r="G3" s="16" t="s">
        <v>15</v>
      </c>
      <c r="H3" s="16" t="s">
        <v>61</v>
      </c>
      <c r="I3" s="15"/>
    </row>
    <row r="4" spans="1:11" x14ac:dyDescent="0.2">
      <c r="A4" s="13"/>
      <c r="B4" s="112" t="s">
        <v>16</v>
      </c>
      <c r="C4" s="109"/>
      <c r="D4" s="109"/>
      <c r="E4" s="109"/>
      <c r="F4" s="109"/>
      <c r="G4" s="109"/>
      <c r="H4" s="110"/>
      <c r="I4" s="14"/>
    </row>
    <row r="5" spans="1:11" x14ac:dyDescent="0.2">
      <c r="A5" s="13"/>
      <c r="B5" s="25" t="s">
        <v>17</v>
      </c>
      <c r="C5" s="106" t="s">
        <v>73</v>
      </c>
      <c r="D5" s="34">
        <v>2020</v>
      </c>
      <c r="E5" s="23">
        <v>74.726967920000007</v>
      </c>
      <c r="F5" s="23">
        <v>434.90976169999999</v>
      </c>
      <c r="G5" s="89">
        <f>E5/F5*100</f>
        <v>17.182177660925106</v>
      </c>
      <c r="H5" s="91">
        <f>30-G5</f>
        <v>12.817822339074894</v>
      </c>
      <c r="I5" s="14"/>
      <c r="K5" s="52"/>
    </row>
    <row r="6" spans="1:11" x14ac:dyDescent="0.2">
      <c r="A6" s="13"/>
      <c r="B6" s="27"/>
      <c r="C6" s="107"/>
      <c r="D6" s="34">
        <v>2025</v>
      </c>
      <c r="E6" s="23">
        <v>74.726967920000007</v>
      </c>
      <c r="F6" s="23">
        <v>434.90976169999999</v>
      </c>
      <c r="G6" s="89">
        <f>E6/F6*100</f>
        <v>17.182177660925106</v>
      </c>
      <c r="H6" s="91">
        <v>0.15892192964601123</v>
      </c>
      <c r="I6" s="14"/>
    </row>
    <row r="7" spans="1:11" x14ac:dyDescent="0.2">
      <c r="A7" s="13"/>
      <c r="B7" s="27"/>
      <c r="C7" s="14"/>
      <c r="D7" s="14"/>
      <c r="E7" s="17"/>
      <c r="F7" s="17"/>
      <c r="G7" s="93"/>
      <c r="H7" s="90"/>
      <c r="I7" s="14"/>
    </row>
    <row r="8" spans="1:11" x14ac:dyDescent="0.2">
      <c r="A8" s="13"/>
      <c r="B8" s="27" t="s">
        <v>18</v>
      </c>
      <c r="C8" s="106" t="s">
        <v>73</v>
      </c>
      <c r="D8" s="34">
        <v>2020</v>
      </c>
      <c r="E8" s="23">
        <v>1434.6338390000001</v>
      </c>
      <c r="F8" s="20">
        <v>1789.1680040000001</v>
      </c>
      <c r="G8" s="89">
        <f>E8/F8*100</f>
        <v>80.184411737333974</v>
      </c>
      <c r="H8" s="95">
        <f>30-G8</f>
        <v>-50.184411737333974</v>
      </c>
      <c r="I8" s="14"/>
    </row>
    <row r="9" spans="1:11" x14ac:dyDescent="0.2">
      <c r="A9" s="13"/>
      <c r="B9" s="27"/>
      <c r="C9" s="107"/>
      <c r="D9" s="72">
        <v>2025</v>
      </c>
      <c r="E9" s="20">
        <v>1434.567904</v>
      </c>
      <c r="F9" s="20">
        <v>1789.1680040000001</v>
      </c>
      <c r="G9" s="89">
        <f>E9/F9*100</f>
        <v>80.180726504876617</v>
      </c>
      <c r="H9" s="95">
        <f>30-G9</f>
        <v>-50.180726504876617</v>
      </c>
      <c r="I9" s="14"/>
    </row>
    <row r="10" spans="1:11" s="52" customFormat="1" x14ac:dyDescent="0.2">
      <c r="B10" s="27"/>
      <c r="C10" s="22"/>
      <c r="D10" s="22"/>
      <c r="E10" s="23"/>
      <c r="F10" s="23"/>
      <c r="G10" s="94"/>
      <c r="H10" s="92"/>
    </row>
    <row r="11" spans="1:11" s="52" customFormat="1" x14ac:dyDescent="0.2">
      <c r="B11" s="27"/>
      <c r="C11" s="106" t="s">
        <v>72</v>
      </c>
      <c r="D11" s="34">
        <v>2020</v>
      </c>
      <c r="E11" s="23">
        <v>666.39536710000004</v>
      </c>
      <c r="F11" s="20">
        <v>830.15740949999997</v>
      </c>
      <c r="G11" s="89">
        <f>E11/F11*100</f>
        <v>80.273374600290197</v>
      </c>
      <c r="H11" s="95">
        <f>30-G11</f>
        <v>-50.273374600290197</v>
      </c>
    </row>
    <row r="12" spans="1:11" s="52" customFormat="1" x14ac:dyDescent="0.2">
      <c r="B12" s="26"/>
      <c r="C12" s="107"/>
      <c r="D12" s="34">
        <v>2025</v>
      </c>
      <c r="E12" s="23">
        <v>666.39536710000004</v>
      </c>
      <c r="F12" s="23">
        <v>830.15740949999997</v>
      </c>
      <c r="G12" s="89">
        <f>E12/F12*100</f>
        <v>80.273374600290197</v>
      </c>
      <c r="H12" s="95">
        <f>30-G12</f>
        <v>-50.273374600290197</v>
      </c>
    </row>
    <row r="13" spans="1:11" s="52" customFormat="1" x14ac:dyDescent="0.2">
      <c r="B13" s="28"/>
      <c r="C13" s="29"/>
      <c r="D13" s="35"/>
      <c r="E13" s="30"/>
      <c r="F13" s="30"/>
      <c r="G13" s="31"/>
      <c r="H13" s="32"/>
    </row>
    <row r="14" spans="1:11" x14ac:dyDescent="0.2">
      <c r="A14" s="13"/>
      <c r="B14" s="13"/>
      <c r="C14" s="13"/>
      <c r="D14" s="13"/>
      <c r="E14" s="13"/>
      <c r="F14" s="13"/>
      <c r="G14" s="13"/>
      <c r="H14" s="13"/>
      <c r="I14" s="13"/>
    </row>
    <row r="15" spans="1:11" x14ac:dyDescent="0.2">
      <c r="A15" s="13"/>
      <c r="B15" s="108" t="s">
        <v>19</v>
      </c>
      <c r="C15" s="109"/>
      <c r="D15" s="109"/>
      <c r="E15" s="109"/>
      <c r="F15" s="109"/>
      <c r="G15" s="109"/>
      <c r="H15" s="110"/>
      <c r="I15" s="14"/>
    </row>
    <row r="16" spans="1:11" x14ac:dyDescent="0.2">
      <c r="A16" s="13"/>
      <c r="B16" s="25" t="s">
        <v>17</v>
      </c>
      <c r="C16" s="106" t="s">
        <v>71</v>
      </c>
      <c r="D16" s="34">
        <v>2020</v>
      </c>
      <c r="E16" s="23">
        <v>4194.226979</v>
      </c>
      <c r="F16" s="23">
        <v>33663.139799999997</v>
      </c>
      <c r="G16" s="89">
        <f>E16/F16*100</f>
        <v>12.459405165171196</v>
      </c>
      <c r="H16" s="91">
        <f>30-G16</f>
        <v>17.540594834828802</v>
      </c>
      <c r="I16" s="14"/>
    </row>
    <row r="17" spans="1:9" x14ac:dyDescent="0.2">
      <c r="A17" s="13"/>
      <c r="B17" s="26"/>
      <c r="C17" s="107"/>
      <c r="D17" s="34">
        <v>2025</v>
      </c>
      <c r="E17" s="23">
        <v>4856.5856569999996</v>
      </c>
      <c r="F17" s="23">
        <v>33663.139799999997</v>
      </c>
      <c r="G17" s="89">
        <f>E17/F17*100</f>
        <v>14.427013302544047</v>
      </c>
      <c r="H17" s="91">
        <f>30-G17</f>
        <v>15.572986697455953</v>
      </c>
      <c r="I17" s="14"/>
    </row>
    <row r="18" spans="1:9" x14ac:dyDescent="0.2">
      <c r="A18" s="13"/>
      <c r="B18" s="14"/>
      <c r="C18" s="15"/>
      <c r="D18" s="14"/>
      <c r="E18" s="17"/>
      <c r="F18" s="17"/>
      <c r="G18" s="89"/>
      <c r="H18" s="91"/>
      <c r="I18" s="14"/>
    </row>
    <row r="19" spans="1:9" x14ac:dyDescent="0.2">
      <c r="A19" s="13"/>
      <c r="B19" s="25" t="s">
        <v>18</v>
      </c>
      <c r="C19" s="106" t="s">
        <v>71</v>
      </c>
      <c r="D19" s="34">
        <v>2020</v>
      </c>
      <c r="E19" s="23">
        <v>5677.9410159999998</v>
      </c>
      <c r="F19" s="23">
        <v>33354.153200000001</v>
      </c>
      <c r="G19" s="89">
        <f>E19/F19*100</f>
        <v>17.023190431349338</v>
      </c>
      <c r="H19" s="91">
        <f>30-G19</f>
        <v>12.976809568650662</v>
      </c>
      <c r="I19" s="14"/>
    </row>
    <row r="20" spans="1:9" x14ac:dyDescent="0.2">
      <c r="A20" s="13"/>
      <c r="B20" s="26"/>
      <c r="C20" s="107"/>
      <c r="D20" s="34">
        <v>2025</v>
      </c>
      <c r="E20" s="23">
        <v>6338.3022650000003</v>
      </c>
      <c r="F20" s="23">
        <v>33354.153200000001</v>
      </c>
      <c r="G20" s="89">
        <f>E20/F20*100</f>
        <v>19.00303757374359</v>
      </c>
      <c r="H20" s="91">
        <f>30-G20</f>
        <v>10.99696242625641</v>
      </c>
      <c r="I20" s="14"/>
    </row>
    <row r="21" spans="1:9" s="52" customFormat="1" x14ac:dyDescent="0.2">
      <c r="B21" s="28"/>
      <c r="C21" s="29"/>
      <c r="D21" s="35"/>
      <c r="E21" s="30"/>
      <c r="F21" s="30"/>
      <c r="G21" s="31"/>
      <c r="H21" s="73"/>
    </row>
    <row r="22" spans="1:9" x14ac:dyDescent="0.2">
      <c r="A22" s="13"/>
      <c r="B22" s="14"/>
      <c r="C22" s="14"/>
      <c r="D22" s="14"/>
      <c r="E22" s="17"/>
      <c r="F22" s="17"/>
      <c r="G22" s="14"/>
      <c r="H22" s="14"/>
      <c r="I22" s="14"/>
    </row>
    <row r="23" spans="1:9" x14ac:dyDescent="0.2">
      <c r="A23" s="13"/>
      <c r="B23" s="108" t="s">
        <v>20</v>
      </c>
      <c r="C23" s="109"/>
      <c r="D23" s="109"/>
      <c r="E23" s="109"/>
      <c r="F23" s="109"/>
      <c r="G23" s="109"/>
      <c r="H23" s="110"/>
      <c r="I23" s="13"/>
    </row>
    <row r="24" spans="1:9" x14ac:dyDescent="0.2">
      <c r="A24" s="13"/>
      <c r="B24" s="25" t="s">
        <v>17</v>
      </c>
      <c r="C24" s="106" t="s">
        <v>69</v>
      </c>
      <c r="D24" s="34">
        <v>2020</v>
      </c>
      <c r="E24" s="23">
        <v>572.2684137</v>
      </c>
      <c r="F24" s="23">
        <v>5458.4092989999999</v>
      </c>
      <c r="G24" s="89">
        <f>E24/F24*100</f>
        <v>10.484160903889007</v>
      </c>
      <c r="H24" s="91">
        <f>30-G24</f>
        <v>19.515839096110994</v>
      </c>
      <c r="I24" s="13"/>
    </row>
    <row r="25" spans="1:9" x14ac:dyDescent="0.2">
      <c r="A25" s="13"/>
      <c r="B25" s="27"/>
      <c r="C25" s="107"/>
      <c r="D25" s="34">
        <v>2025</v>
      </c>
      <c r="E25" s="23">
        <v>679.17391850000001</v>
      </c>
      <c r="F25" s="23">
        <v>5458.4092989999999</v>
      </c>
      <c r="G25" s="89">
        <f>E25/F25*100</f>
        <v>12.442707779800006</v>
      </c>
      <c r="H25" s="91">
        <f>30-G25</f>
        <v>17.557292220199994</v>
      </c>
      <c r="I25" s="13"/>
    </row>
    <row r="26" spans="1:9" x14ac:dyDescent="0.2">
      <c r="A26" s="13"/>
      <c r="B26" s="27"/>
      <c r="C26" s="19"/>
      <c r="D26" s="14"/>
      <c r="E26" s="17"/>
      <c r="F26" s="17"/>
      <c r="G26" s="89"/>
      <c r="H26" s="91"/>
      <c r="I26" s="13"/>
    </row>
    <row r="27" spans="1:9" x14ac:dyDescent="0.2">
      <c r="A27" s="13"/>
      <c r="B27" s="27"/>
      <c r="C27" s="106" t="s">
        <v>70</v>
      </c>
      <c r="D27" s="34">
        <v>2020</v>
      </c>
      <c r="E27" s="23">
        <v>3621.9585649999999</v>
      </c>
      <c r="F27" s="23">
        <v>28204.73056</v>
      </c>
      <c r="G27" s="89">
        <f>E27/F27*100</f>
        <v>12.841670503800765</v>
      </c>
      <c r="H27" s="91">
        <f>30-G27</f>
        <v>17.158329496199237</v>
      </c>
      <c r="I27" s="13"/>
    </row>
    <row r="28" spans="1:9" x14ac:dyDescent="0.2">
      <c r="A28" s="13"/>
      <c r="B28" s="26"/>
      <c r="C28" s="107"/>
      <c r="D28" s="34">
        <v>2025</v>
      </c>
      <c r="E28" s="23">
        <v>4177.4117379999998</v>
      </c>
      <c r="F28" s="23">
        <v>28204.73056</v>
      </c>
      <c r="G28" s="89">
        <f>E28/F28*100</f>
        <v>14.811032245507116</v>
      </c>
      <c r="H28" s="91">
        <f>30-G28</f>
        <v>15.188967754492884</v>
      </c>
      <c r="I28" s="13"/>
    </row>
    <row r="29" spans="1:9" s="52" customFormat="1" x14ac:dyDescent="0.2">
      <c r="B29" s="28"/>
      <c r="C29" s="29"/>
      <c r="D29" s="35"/>
      <c r="E29" s="30"/>
      <c r="F29" s="30"/>
      <c r="G29" s="31"/>
      <c r="H29" s="73"/>
    </row>
    <row r="30" spans="1:9" x14ac:dyDescent="0.2">
      <c r="A30" s="13"/>
      <c r="B30" s="13"/>
      <c r="C30" s="13"/>
      <c r="D30" s="13"/>
      <c r="E30" s="13"/>
      <c r="F30" s="13"/>
      <c r="G30" s="13"/>
      <c r="H30" s="13"/>
      <c r="I30" s="13"/>
    </row>
    <row r="31" spans="1:9" x14ac:dyDescent="0.2">
      <c r="A31" s="13"/>
      <c r="B31" s="108" t="s">
        <v>21</v>
      </c>
      <c r="C31" s="109"/>
      <c r="D31" s="109"/>
      <c r="E31" s="109"/>
      <c r="F31" s="109"/>
      <c r="G31" s="109"/>
      <c r="H31" s="110"/>
      <c r="I31" s="13"/>
    </row>
    <row r="32" spans="1:9" x14ac:dyDescent="0.2">
      <c r="A32" s="13"/>
      <c r="B32" s="25" t="s">
        <v>18</v>
      </c>
      <c r="C32" s="111" t="s">
        <v>22</v>
      </c>
      <c r="D32" s="34">
        <v>2020</v>
      </c>
      <c r="E32" s="23">
        <v>3633.560164</v>
      </c>
      <c r="F32" s="23">
        <v>30857.08872</v>
      </c>
      <c r="G32" s="89">
        <f>E32/F32*100</f>
        <v>11.775447116775183</v>
      </c>
      <c r="H32" s="91">
        <f>30-G32</f>
        <v>18.224552883224817</v>
      </c>
      <c r="I32" s="13"/>
    </row>
    <row r="33" spans="1:9" x14ac:dyDescent="0.2">
      <c r="A33" s="13"/>
      <c r="B33" s="26"/>
      <c r="C33" s="107"/>
      <c r="D33" s="34">
        <v>2025</v>
      </c>
      <c r="E33" s="23">
        <v>4293.9736990000001</v>
      </c>
      <c r="F33" s="23">
        <v>30857.08872</v>
      </c>
      <c r="G33" s="89">
        <f>E33/F33*100</f>
        <v>13.915679920305845</v>
      </c>
      <c r="H33" s="91">
        <f>30-G33</f>
        <v>16.084320079694155</v>
      </c>
      <c r="I33" s="13"/>
    </row>
    <row r="34" spans="1:9" s="52" customFormat="1" x14ac:dyDescent="0.2">
      <c r="B34" s="28"/>
      <c r="C34" s="29"/>
      <c r="D34" s="35"/>
      <c r="E34" s="30"/>
      <c r="F34" s="30"/>
      <c r="G34" s="31"/>
      <c r="H34" s="73"/>
    </row>
    <row r="35" spans="1:9" x14ac:dyDescent="0.2">
      <c r="A35" s="13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13"/>
      <c r="B36" s="108" t="s">
        <v>23</v>
      </c>
      <c r="C36" s="109"/>
      <c r="D36" s="109"/>
      <c r="E36" s="109"/>
      <c r="F36" s="109"/>
      <c r="G36" s="109"/>
      <c r="H36" s="110"/>
      <c r="I36" s="13"/>
    </row>
    <row r="37" spans="1:9" x14ac:dyDescent="0.2">
      <c r="A37" s="13"/>
      <c r="B37" s="25" t="s">
        <v>17</v>
      </c>
      <c r="C37" s="111" t="s">
        <v>24</v>
      </c>
      <c r="D37" s="34">
        <v>2020</v>
      </c>
      <c r="E37" s="23">
        <v>4194.226979</v>
      </c>
      <c r="F37" s="23">
        <v>33663.139799999997</v>
      </c>
      <c r="G37" s="89">
        <f>E37/F37*100</f>
        <v>12.459405165171196</v>
      </c>
      <c r="H37" s="91">
        <f>30-G37</f>
        <v>17.540594834828802</v>
      </c>
      <c r="I37" s="13"/>
    </row>
    <row r="38" spans="1:9" x14ac:dyDescent="0.2">
      <c r="A38" s="13"/>
      <c r="B38" s="27"/>
      <c r="C38" s="107"/>
      <c r="D38" s="34">
        <v>2025</v>
      </c>
      <c r="E38" s="23">
        <v>4856.5856569999996</v>
      </c>
      <c r="F38" s="23">
        <v>33663.139799999997</v>
      </c>
      <c r="G38" s="89">
        <f>E38/F38*100</f>
        <v>14.427013302544047</v>
      </c>
      <c r="H38" s="91">
        <f>30-G38</f>
        <v>15.572986697455953</v>
      </c>
      <c r="I38" s="13"/>
    </row>
    <row r="39" spans="1:9" x14ac:dyDescent="0.2">
      <c r="A39" s="13"/>
      <c r="B39" s="27"/>
      <c r="C39" s="19"/>
      <c r="D39" s="14"/>
      <c r="E39" s="17"/>
      <c r="F39" s="17"/>
      <c r="G39" s="18"/>
      <c r="H39" s="24"/>
      <c r="I39" s="13"/>
    </row>
    <row r="40" spans="1:9" x14ac:dyDescent="0.2">
      <c r="A40" s="13"/>
      <c r="B40" s="27" t="s">
        <v>18</v>
      </c>
      <c r="C40" s="111" t="s">
        <v>24</v>
      </c>
      <c r="D40" s="34">
        <v>2020</v>
      </c>
      <c r="E40" s="23">
        <v>1884.8673960000001</v>
      </c>
      <c r="F40" s="23">
        <v>2204.0394270000002</v>
      </c>
      <c r="G40" s="89">
        <f>E40/F40*100</f>
        <v>85.518769442594007</v>
      </c>
      <c r="H40" s="95">
        <f>30-G40</f>
        <v>-55.518769442594007</v>
      </c>
      <c r="I40" s="13"/>
    </row>
    <row r="41" spans="1:9" x14ac:dyDescent="0.2">
      <c r="A41" s="13"/>
      <c r="B41" s="26"/>
      <c r="C41" s="107"/>
      <c r="D41" s="34">
        <v>2025</v>
      </c>
      <c r="E41" s="23">
        <v>1884.867401</v>
      </c>
      <c r="F41" s="23">
        <v>2204.0394270000002</v>
      </c>
      <c r="G41" s="89">
        <f>E41/F41*100</f>
        <v>85.518769669450194</v>
      </c>
      <c r="H41" s="95">
        <f>30-G41</f>
        <v>-55.518769669450194</v>
      </c>
      <c r="I41" s="13"/>
    </row>
    <row r="42" spans="1:9" s="52" customFormat="1" x14ac:dyDescent="0.2">
      <c r="B42" s="28"/>
      <c r="C42" s="29"/>
      <c r="D42" s="72"/>
      <c r="E42" s="20"/>
      <c r="F42" s="20"/>
      <c r="G42" s="21"/>
      <c r="H42" s="75"/>
    </row>
    <row r="43" spans="1:9" x14ac:dyDescent="0.2">
      <c r="A43" s="13"/>
      <c r="B43" s="74"/>
      <c r="C43" s="71"/>
      <c r="D43" s="76"/>
      <c r="E43" s="77"/>
      <c r="F43" s="77"/>
      <c r="G43" s="78"/>
      <c r="H43" s="79"/>
      <c r="I43" s="13"/>
    </row>
    <row r="44" spans="1:9" x14ac:dyDescent="0.2">
      <c r="A44" s="13"/>
      <c r="B44" s="108" t="s">
        <v>25</v>
      </c>
      <c r="C44" s="109"/>
      <c r="D44" s="109"/>
      <c r="E44" s="109"/>
      <c r="F44" s="109"/>
      <c r="G44" s="109"/>
      <c r="H44" s="110"/>
      <c r="I44" s="13"/>
    </row>
    <row r="45" spans="1:9" x14ac:dyDescent="0.2">
      <c r="A45" s="13"/>
      <c r="B45" s="25" t="s">
        <v>17</v>
      </c>
      <c r="C45" s="106" t="s">
        <v>59</v>
      </c>
      <c r="D45" s="34">
        <v>2020</v>
      </c>
      <c r="E45" s="23">
        <v>74.726967920000007</v>
      </c>
      <c r="F45" s="23">
        <v>471.19563419999997</v>
      </c>
      <c r="G45" s="89">
        <f>E45/F45*100</f>
        <v>15.859011097773029</v>
      </c>
      <c r="H45" s="91">
        <f>30-G45</f>
        <v>14.140988902226971</v>
      </c>
      <c r="I45" s="13"/>
    </row>
    <row r="46" spans="1:9" x14ac:dyDescent="0.2">
      <c r="A46" s="13"/>
      <c r="B46" s="27"/>
      <c r="C46" s="107"/>
      <c r="D46" s="34">
        <v>2025</v>
      </c>
      <c r="E46" s="23">
        <v>75.38774875</v>
      </c>
      <c r="F46" s="23">
        <v>471.19563419999997</v>
      </c>
      <c r="G46" s="89">
        <f>E46/F46*100</f>
        <v>15.999246019754402</v>
      </c>
      <c r="H46" s="91">
        <f>30-G46</f>
        <v>14.000753980245598</v>
      </c>
      <c r="I46" s="13"/>
    </row>
    <row r="47" spans="1:9" x14ac:dyDescent="0.2">
      <c r="A47" s="13"/>
      <c r="B47" s="26"/>
      <c r="C47" s="29"/>
      <c r="D47" s="35"/>
      <c r="E47" s="30"/>
      <c r="F47" s="30"/>
      <c r="G47" s="31"/>
      <c r="H47" s="32"/>
      <c r="I47" s="13"/>
    </row>
    <row r="48" spans="1:9" x14ac:dyDescent="0.2">
      <c r="A48" s="13"/>
      <c r="B48" s="25" t="s">
        <v>18</v>
      </c>
      <c r="C48" s="106" t="s">
        <v>59</v>
      </c>
      <c r="D48" s="34">
        <v>2020</v>
      </c>
      <c r="E48" s="23">
        <v>1994.9788579999999</v>
      </c>
      <c r="F48" s="23">
        <v>2316.3256700000002</v>
      </c>
      <c r="G48" s="89">
        <f>E48/F48*100</f>
        <v>86.126872565376345</v>
      </c>
      <c r="H48" s="95">
        <f>30-G48</f>
        <v>-56.126872565376345</v>
      </c>
      <c r="I48" s="13"/>
    </row>
    <row r="49" spans="2:8" x14ac:dyDescent="0.2">
      <c r="B49" s="27"/>
      <c r="C49" s="107"/>
      <c r="D49" s="34">
        <v>2025</v>
      </c>
      <c r="E49" s="23">
        <v>1994.978863</v>
      </c>
      <c r="F49" s="23">
        <v>2316.3256700000002</v>
      </c>
      <c r="G49" s="89">
        <f>E49/F49*100</f>
        <v>86.126872781235463</v>
      </c>
      <c r="H49" s="95">
        <f>30-G49</f>
        <v>-56.126872781235463</v>
      </c>
    </row>
    <row r="50" spans="2:8" x14ac:dyDescent="0.2">
      <c r="B50" s="26"/>
    </row>
    <row r="51" spans="2:8" x14ac:dyDescent="0.2">
      <c r="B51" s="25" t="s">
        <v>18</v>
      </c>
      <c r="C51" s="106" t="s">
        <v>60</v>
      </c>
      <c r="D51" s="34">
        <v>2020</v>
      </c>
      <c r="E51" s="23">
        <v>3682.9621609999999</v>
      </c>
      <c r="F51" s="23">
        <v>31034.45838</v>
      </c>
      <c r="G51" s="89">
        <f>E51/F51*100</f>
        <v>11.867331840962517</v>
      </c>
      <c r="H51" s="91">
        <f>30-G51</f>
        <v>18.132668159037483</v>
      </c>
    </row>
    <row r="52" spans="2:8" x14ac:dyDescent="0.2">
      <c r="B52" s="26"/>
      <c r="C52" s="107"/>
      <c r="D52" s="34">
        <v>2025</v>
      </c>
      <c r="E52" s="23">
        <v>4343.3234060000004</v>
      </c>
      <c r="F52" s="23">
        <v>31034.45838</v>
      </c>
      <c r="G52" s="89">
        <f>E52/F52*100</f>
        <v>13.995164190779089</v>
      </c>
      <c r="H52" s="91">
        <f>30-G52</f>
        <v>16.004835809220911</v>
      </c>
    </row>
  </sheetData>
  <mergeCells count="19">
    <mergeCell ref="C24:C25"/>
    <mergeCell ref="B4:H4"/>
    <mergeCell ref="B23:H23"/>
    <mergeCell ref="C48:C49"/>
    <mergeCell ref="C51:C52"/>
    <mergeCell ref="C5:C6"/>
    <mergeCell ref="C8:C9"/>
    <mergeCell ref="C45:C46"/>
    <mergeCell ref="B31:H31"/>
    <mergeCell ref="B36:H36"/>
    <mergeCell ref="B44:H44"/>
    <mergeCell ref="C32:C33"/>
    <mergeCell ref="C37:C38"/>
    <mergeCell ref="C40:C41"/>
    <mergeCell ref="B15:H15"/>
    <mergeCell ref="C16:C17"/>
    <mergeCell ref="C19:C20"/>
    <mergeCell ref="C11:C12"/>
    <mergeCell ref="C27:C28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workbookViewId="0">
      <pane ySplit="2" topLeftCell="A3" activePane="bottomLeft" state="frozen"/>
      <selection pane="bottomLeft" activeCell="K27" sqref="K27"/>
    </sheetView>
  </sheetViews>
  <sheetFormatPr defaultRowHeight="12.75" x14ac:dyDescent="0.2"/>
  <cols>
    <col min="2" max="2" width="10.5703125" customWidth="1"/>
    <col min="3" max="3" width="11.140625" bestFit="1" customWidth="1"/>
    <col min="5" max="5" width="9.85546875" bestFit="1" customWidth="1"/>
  </cols>
  <sheetData>
    <row r="1" spans="1:12" x14ac:dyDescent="0.2">
      <c r="A1" s="50" t="s">
        <v>57</v>
      </c>
      <c r="B1" s="37"/>
      <c r="C1" s="37"/>
      <c r="D1" s="37"/>
      <c r="E1" s="37"/>
      <c r="F1" s="37"/>
      <c r="G1" s="37"/>
      <c r="H1" s="37"/>
      <c r="I1" s="37"/>
      <c r="J1" s="37"/>
      <c r="K1" s="36"/>
      <c r="L1" s="36"/>
    </row>
    <row r="2" spans="1:12" ht="38.25" x14ac:dyDescent="0.2">
      <c r="A2" s="38" t="s">
        <v>0</v>
      </c>
      <c r="B2" s="38" t="s">
        <v>26</v>
      </c>
      <c r="C2" s="38" t="s">
        <v>27</v>
      </c>
      <c r="D2" s="38" t="s">
        <v>28</v>
      </c>
      <c r="E2" s="38" t="s">
        <v>29</v>
      </c>
      <c r="F2" s="38" t="s">
        <v>30</v>
      </c>
      <c r="G2" s="38" t="s">
        <v>31</v>
      </c>
      <c r="H2" s="38" t="s">
        <v>32</v>
      </c>
      <c r="I2" s="38" t="s">
        <v>33</v>
      </c>
      <c r="J2" s="38" t="s">
        <v>34</v>
      </c>
      <c r="K2" s="36"/>
      <c r="L2" s="36"/>
    </row>
    <row r="3" spans="1:12" x14ac:dyDescent="0.2">
      <c r="A3" s="113" t="s">
        <v>53</v>
      </c>
      <c r="B3" s="113"/>
      <c r="C3" s="113"/>
      <c r="D3" s="113"/>
      <c r="E3" s="113"/>
      <c r="F3" s="113"/>
      <c r="G3" s="113"/>
      <c r="H3" s="113"/>
      <c r="I3" s="113"/>
      <c r="J3" s="113"/>
      <c r="K3" s="36"/>
      <c r="L3" s="36"/>
    </row>
    <row r="4" spans="1:12" x14ac:dyDescent="0.2">
      <c r="A4" s="46">
        <v>2020</v>
      </c>
      <c r="B4" s="43" t="s">
        <v>54</v>
      </c>
      <c r="C4" s="43" t="s">
        <v>40</v>
      </c>
      <c r="D4" s="43">
        <v>2</v>
      </c>
      <c r="E4" s="44" t="s">
        <v>46</v>
      </c>
      <c r="F4" s="59">
        <v>1.2522497459999999</v>
      </c>
      <c r="G4" s="45"/>
      <c r="H4" s="45"/>
      <c r="I4" s="59">
        <v>26.538877459999998</v>
      </c>
      <c r="J4" s="45">
        <f>SUM(F4:I4)</f>
        <v>27.791127205999999</v>
      </c>
      <c r="K4" s="36"/>
      <c r="L4" s="36"/>
    </row>
    <row r="5" spans="1:12" x14ac:dyDescent="0.2">
      <c r="A5" s="49"/>
      <c r="B5" s="43" t="s">
        <v>55</v>
      </c>
      <c r="C5" s="43" t="s">
        <v>37</v>
      </c>
      <c r="D5" s="43">
        <v>1</v>
      </c>
      <c r="E5" s="48" t="s">
        <v>45</v>
      </c>
      <c r="F5" s="45">
        <v>0</v>
      </c>
      <c r="G5" s="45"/>
      <c r="H5" s="45"/>
      <c r="I5" s="59">
        <v>2.7764568E-2</v>
      </c>
      <c r="J5" s="45">
        <f>SUM(F5:I5)</f>
        <v>2.7764568E-2</v>
      </c>
      <c r="K5" s="36"/>
      <c r="L5" s="36"/>
    </row>
    <row r="6" spans="1:12" x14ac:dyDescent="0.2">
      <c r="A6" s="47"/>
      <c r="B6" s="43" t="s">
        <v>55</v>
      </c>
      <c r="C6" s="43" t="s">
        <v>37</v>
      </c>
      <c r="D6" s="43">
        <v>2</v>
      </c>
      <c r="E6" s="44" t="s">
        <v>46</v>
      </c>
      <c r="F6" s="59">
        <v>2.9404612019999998</v>
      </c>
      <c r="G6" s="45"/>
      <c r="H6" s="45"/>
      <c r="I6" s="59">
        <v>66.279730400000005</v>
      </c>
      <c r="J6" s="45">
        <f>SUM(F6:I6)</f>
        <v>69.220191602</v>
      </c>
      <c r="K6" s="36"/>
      <c r="L6" s="36"/>
    </row>
    <row r="7" spans="1:12" x14ac:dyDescent="0.2">
      <c r="A7" s="37"/>
      <c r="B7" s="37"/>
      <c r="C7" s="37"/>
      <c r="D7" s="37"/>
      <c r="E7" s="40" t="s">
        <v>43</v>
      </c>
      <c r="F7" s="41">
        <f>SUM(F4:F6)</f>
        <v>4.1927109480000002</v>
      </c>
      <c r="G7" s="41">
        <v>0</v>
      </c>
      <c r="H7" s="41">
        <v>0</v>
      </c>
      <c r="I7" s="41">
        <f>SUM(I4:I6)</f>
        <v>92.846372427999995</v>
      </c>
      <c r="J7" s="41">
        <f>SUM(J4:J6)</f>
        <v>97.039083375999994</v>
      </c>
      <c r="K7" s="36"/>
      <c r="L7" s="36"/>
    </row>
    <row r="8" spans="1:12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">
      <c r="A9" s="46">
        <v>2025</v>
      </c>
      <c r="B9" s="43" t="s">
        <v>54</v>
      </c>
      <c r="C9" s="43" t="s">
        <v>40</v>
      </c>
      <c r="D9" s="43">
        <v>2</v>
      </c>
      <c r="E9" s="44" t="s">
        <v>46</v>
      </c>
      <c r="F9" s="59">
        <v>1.2522497459999999</v>
      </c>
      <c r="G9" s="45"/>
      <c r="H9" s="45"/>
      <c r="I9" s="59">
        <v>26.538877459999998</v>
      </c>
      <c r="J9" s="45">
        <f>SUM(F9:I9)</f>
        <v>27.791127205999999</v>
      </c>
      <c r="K9" s="36"/>
      <c r="L9" s="36"/>
    </row>
    <row r="10" spans="1:12" x14ac:dyDescent="0.2">
      <c r="A10" s="49"/>
      <c r="B10" s="43" t="s">
        <v>55</v>
      </c>
      <c r="C10" s="43" t="s">
        <v>37</v>
      </c>
      <c r="D10" s="43">
        <v>1</v>
      </c>
      <c r="E10" s="48" t="s">
        <v>45</v>
      </c>
      <c r="F10" s="45">
        <v>0</v>
      </c>
      <c r="G10" s="45"/>
      <c r="H10" s="45"/>
      <c r="I10" s="59">
        <v>2.7764568E-2</v>
      </c>
      <c r="J10" s="45">
        <f>SUM(F10:I10)</f>
        <v>2.7764568E-2</v>
      </c>
      <c r="K10" s="36"/>
      <c r="L10" s="36"/>
    </row>
    <row r="11" spans="1:12" x14ac:dyDescent="0.2">
      <c r="A11" s="47"/>
      <c r="B11" s="43" t="s">
        <v>55</v>
      </c>
      <c r="C11" s="43" t="s">
        <v>37</v>
      </c>
      <c r="D11" s="43">
        <v>2</v>
      </c>
      <c r="E11" s="44" t="s">
        <v>46</v>
      </c>
      <c r="F11" s="59">
        <v>2.9404612019999998</v>
      </c>
      <c r="G11" s="45"/>
      <c r="H11" s="45"/>
      <c r="I11" s="59">
        <v>66.279730400000005</v>
      </c>
      <c r="J11" s="45">
        <f>SUM(F11:I11)</f>
        <v>69.220191602</v>
      </c>
      <c r="K11" s="36"/>
      <c r="L11" s="36"/>
    </row>
    <row r="12" spans="1:12" x14ac:dyDescent="0.2">
      <c r="A12" s="37"/>
      <c r="B12" s="37"/>
      <c r="C12" s="37"/>
      <c r="D12" s="37"/>
      <c r="E12" s="39" t="s">
        <v>43</v>
      </c>
      <c r="F12" s="41">
        <f>SUM(F9:F11)</f>
        <v>4.1927109480000002</v>
      </c>
      <c r="G12" s="41">
        <v>0</v>
      </c>
      <c r="H12" s="41">
        <v>0</v>
      </c>
      <c r="I12" s="41">
        <f>SUM(I9:I11)</f>
        <v>92.846372427999995</v>
      </c>
      <c r="J12" s="41">
        <f>SUM(J9:J11)</f>
        <v>97.039083375999994</v>
      </c>
      <c r="K12" s="36"/>
      <c r="L12" s="36"/>
    </row>
    <row r="13" spans="1:12" x14ac:dyDescent="0.2">
      <c r="A13" s="37"/>
      <c r="B13" s="37"/>
      <c r="C13" s="37"/>
      <c r="D13" s="114" t="s">
        <v>74</v>
      </c>
      <c r="E13" s="114"/>
      <c r="F13" s="51">
        <f>F12-F7</f>
        <v>0</v>
      </c>
      <c r="G13" s="41">
        <v>0</v>
      </c>
      <c r="H13" s="41">
        <v>0</v>
      </c>
      <c r="I13" s="42">
        <f>I12-I7</f>
        <v>0</v>
      </c>
      <c r="J13" s="41">
        <v>-9.1163400384175475E-7</v>
      </c>
      <c r="K13" s="36"/>
      <c r="L13" s="36"/>
    </row>
    <row r="14" spans="1:12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">
      <c r="A15" s="113" t="s">
        <v>56</v>
      </c>
      <c r="B15" s="113"/>
      <c r="C15" s="113"/>
      <c r="D15" s="113"/>
      <c r="E15" s="113"/>
      <c r="F15" s="113"/>
      <c r="G15" s="113"/>
      <c r="H15" s="113"/>
      <c r="I15" s="113"/>
      <c r="J15" s="113"/>
      <c r="K15" s="36"/>
      <c r="L15" s="36"/>
    </row>
    <row r="16" spans="1:12" x14ac:dyDescent="0.2">
      <c r="A16" s="46">
        <v>2020</v>
      </c>
      <c r="B16" s="43" t="s">
        <v>54</v>
      </c>
      <c r="C16" s="43" t="s">
        <v>40</v>
      </c>
      <c r="D16" s="43">
        <v>2</v>
      </c>
      <c r="E16" s="48" t="s">
        <v>46</v>
      </c>
      <c r="F16" s="59">
        <v>15.556978389999999</v>
      </c>
      <c r="G16" s="45"/>
      <c r="H16" s="45"/>
      <c r="I16" s="59">
        <v>31.74263556</v>
      </c>
      <c r="J16" s="45">
        <f>SUM(F16:I16)</f>
        <v>47.299613950000001</v>
      </c>
      <c r="K16" s="36"/>
      <c r="L16" s="36"/>
    </row>
    <row r="17" spans="1:12" x14ac:dyDescent="0.2">
      <c r="A17" s="47"/>
      <c r="B17" s="43" t="s">
        <v>55</v>
      </c>
      <c r="C17" s="43" t="s">
        <v>37</v>
      </c>
      <c r="D17" s="43">
        <v>2</v>
      </c>
      <c r="E17" s="48" t="s">
        <v>46</v>
      </c>
      <c r="F17" s="59">
        <v>1.7186951999999998E-2</v>
      </c>
      <c r="G17" s="45"/>
      <c r="H17" s="45"/>
      <c r="I17" s="59">
        <v>52.933034149999997</v>
      </c>
      <c r="J17" s="45">
        <f>SUM(F17:I17)</f>
        <v>52.950221102</v>
      </c>
      <c r="K17" s="37"/>
      <c r="L17" s="37"/>
    </row>
    <row r="18" spans="1:12" x14ac:dyDescent="0.2">
      <c r="A18" s="37"/>
      <c r="B18" s="37"/>
      <c r="C18" s="37"/>
      <c r="D18" s="37"/>
      <c r="E18" s="40" t="s">
        <v>43</v>
      </c>
      <c r="F18" s="41">
        <f>SUM(F16:F17)</f>
        <v>15.574165341999999</v>
      </c>
      <c r="G18" s="41">
        <v>0</v>
      </c>
      <c r="H18" s="41">
        <v>0</v>
      </c>
      <c r="I18" s="41">
        <f>SUM(I16:I17)</f>
        <v>84.675669709999994</v>
      </c>
      <c r="J18" s="41">
        <f>SUM(J16:J17)</f>
        <v>100.24983505200001</v>
      </c>
      <c r="K18" s="37"/>
      <c r="L18" s="37"/>
    </row>
    <row r="19" spans="1:12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">
      <c r="A20" s="46">
        <v>2025</v>
      </c>
      <c r="B20" s="43" t="s">
        <v>54</v>
      </c>
      <c r="C20" s="43" t="s">
        <v>40</v>
      </c>
      <c r="D20" s="43">
        <v>2</v>
      </c>
      <c r="E20" s="48" t="s">
        <v>46</v>
      </c>
      <c r="F20" s="59">
        <v>19.85269864</v>
      </c>
      <c r="G20" s="45"/>
      <c r="H20" s="45"/>
      <c r="I20" s="59">
        <v>27.44691551</v>
      </c>
      <c r="J20" s="59">
        <f>SUM(F20:I20)</f>
        <v>47.299614149999996</v>
      </c>
      <c r="K20" s="37"/>
      <c r="L20" s="37"/>
    </row>
    <row r="21" spans="1:12" x14ac:dyDescent="0.2">
      <c r="A21" s="47"/>
      <c r="B21" s="43" t="s">
        <v>55</v>
      </c>
      <c r="C21" s="43" t="s">
        <v>37</v>
      </c>
      <c r="D21" s="43">
        <v>2</v>
      </c>
      <c r="E21" s="48" t="s">
        <v>46</v>
      </c>
      <c r="F21" s="59">
        <v>1.7186951999999998E-2</v>
      </c>
      <c r="G21" s="45"/>
      <c r="H21" s="45"/>
      <c r="I21" s="59">
        <v>52.933034149999997</v>
      </c>
      <c r="J21" s="59">
        <f>SUM(F21:I21)</f>
        <v>52.950221102</v>
      </c>
      <c r="K21" s="37"/>
      <c r="L21" s="37"/>
    </row>
    <row r="22" spans="1:12" x14ac:dyDescent="0.2">
      <c r="A22" s="37"/>
      <c r="B22" s="37"/>
      <c r="C22" s="37"/>
      <c r="D22" s="37"/>
      <c r="E22" s="40" t="s">
        <v>43</v>
      </c>
      <c r="F22" s="41">
        <f>SUM(F20:F21)</f>
        <v>19.869885591999999</v>
      </c>
      <c r="G22" s="41">
        <v>0</v>
      </c>
      <c r="H22" s="41">
        <v>0</v>
      </c>
      <c r="I22" s="41">
        <f>SUM(I20:I21)</f>
        <v>80.379949659999994</v>
      </c>
      <c r="J22" s="41">
        <f>SUM(J20:J21)</f>
        <v>100.249835252</v>
      </c>
      <c r="K22" s="37"/>
      <c r="L22" s="37"/>
    </row>
    <row r="23" spans="1:12" x14ac:dyDescent="0.2">
      <c r="A23" s="37"/>
      <c r="B23" s="37"/>
      <c r="C23" s="37"/>
      <c r="D23" s="114" t="s">
        <v>74</v>
      </c>
      <c r="E23" s="114"/>
      <c r="F23" s="41">
        <f>F22-F18</f>
        <v>4.2957202500000005</v>
      </c>
      <c r="G23" s="41">
        <v>0</v>
      </c>
      <c r="H23" s="41">
        <v>0</v>
      </c>
      <c r="I23" s="96">
        <f>I22-I18</f>
        <v>-4.2957200499999999</v>
      </c>
      <c r="J23" s="41">
        <v>0</v>
      </c>
      <c r="K23" s="37"/>
      <c r="L23" s="37"/>
    </row>
    <row r="24" spans="1:12" x14ac:dyDescent="0.2">
      <c r="L24" s="12"/>
    </row>
    <row r="25" spans="1:12" x14ac:dyDescent="0.2">
      <c r="F25" s="12"/>
    </row>
  </sheetData>
  <mergeCells count="4">
    <mergeCell ref="A3:J3"/>
    <mergeCell ref="D13:E13"/>
    <mergeCell ref="A15:J15"/>
    <mergeCell ref="D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"/>
  <sheetViews>
    <sheetView tabSelected="1" workbookViewId="0">
      <pane ySplit="2" topLeftCell="A3" activePane="bottomLeft" state="frozen"/>
      <selection pane="bottomLeft" activeCell="A19" sqref="A19"/>
    </sheetView>
  </sheetViews>
  <sheetFormatPr defaultRowHeight="12.75" x14ac:dyDescent="0.2"/>
  <cols>
    <col min="2" max="2" width="18" bestFit="1" customWidth="1"/>
    <col min="3" max="3" width="11.140625" bestFit="1" customWidth="1"/>
    <col min="4" max="4" width="8.140625" customWidth="1"/>
    <col min="5" max="5" width="9.85546875" bestFit="1" customWidth="1"/>
    <col min="6" max="6" width="6.7109375" bestFit="1" customWidth="1"/>
    <col min="7" max="7" width="8.28515625" bestFit="1" customWidth="1"/>
    <col min="8" max="8" width="7.28515625" bestFit="1" customWidth="1"/>
    <col min="9" max="9" width="8.140625" bestFit="1" customWidth="1"/>
    <col min="10" max="10" width="8.5703125" bestFit="1" customWidth="1"/>
  </cols>
  <sheetData>
    <row r="1" spans="1:14" x14ac:dyDescent="0.2">
      <c r="A1" s="69" t="s">
        <v>58</v>
      </c>
      <c r="B1" s="52"/>
      <c r="C1" s="52"/>
      <c r="D1" s="52"/>
      <c r="E1" s="52"/>
      <c r="F1" s="52"/>
      <c r="G1" s="52"/>
      <c r="H1" s="52"/>
      <c r="I1" s="52"/>
      <c r="J1" s="52"/>
    </row>
    <row r="2" spans="1:14" ht="38.25" x14ac:dyDescent="0.2">
      <c r="A2" s="53" t="s">
        <v>0</v>
      </c>
      <c r="B2" s="53" t="s">
        <v>26</v>
      </c>
      <c r="C2" s="53" t="s">
        <v>27</v>
      </c>
      <c r="D2" s="53" t="s">
        <v>28</v>
      </c>
      <c r="E2" s="53" t="s">
        <v>29</v>
      </c>
      <c r="F2" s="53" t="s">
        <v>30</v>
      </c>
      <c r="G2" s="53" t="s">
        <v>31</v>
      </c>
      <c r="H2" s="53" t="s">
        <v>32</v>
      </c>
      <c r="I2" s="53" t="s">
        <v>33</v>
      </c>
      <c r="J2" s="53" t="s">
        <v>34</v>
      </c>
    </row>
    <row r="3" spans="1:14" x14ac:dyDescent="0.2">
      <c r="A3" s="113" t="s">
        <v>35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4" x14ac:dyDescent="0.2">
      <c r="A4" s="60">
        <v>2020</v>
      </c>
      <c r="B4" s="58" t="s">
        <v>36</v>
      </c>
      <c r="C4" s="58" t="s">
        <v>37</v>
      </c>
      <c r="D4" s="58">
        <v>2</v>
      </c>
      <c r="E4" s="58" t="s">
        <v>38</v>
      </c>
      <c r="F4" s="59">
        <v>52.370609002499997</v>
      </c>
      <c r="G4" s="59">
        <v>3.2623013533299998</v>
      </c>
      <c r="H4" s="59">
        <v>18.5910274447</v>
      </c>
      <c r="I4" s="59">
        <v>61.215176702599997</v>
      </c>
      <c r="J4" s="59">
        <f>SUM(F4:I4)</f>
        <v>135.43911450312999</v>
      </c>
    </row>
    <row r="5" spans="1:14" x14ac:dyDescent="0.2">
      <c r="A5" s="62"/>
      <c r="B5" s="58" t="s">
        <v>39</v>
      </c>
      <c r="C5" s="58" t="s">
        <v>40</v>
      </c>
      <c r="D5" s="58">
        <v>2</v>
      </c>
      <c r="E5" s="58" t="s">
        <v>38</v>
      </c>
      <c r="F5" s="59">
        <v>122.917509154</v>
      </c>
      <c r="G5" s="59">
        <v>490.94869566</v>
      </c>
      <c r="H5" s="59">
        <v>240.05546656600001</v>
      </c>
      <c r="I5" s="59">
        <v>249.229744251</v>
      </c>
      <c r="J5" s="59">
        <f>SUM(F5:I5)</f>
        <v>1103.151415631</v>
      </c>
    </row>
    <row r="6" spans="1:14" x14ac:dyDescent="0.2">
      <c r="A6" s="61"/>
      <c r="B6" s="58" t="s">
        <v>41</v>
      </c>
      <c r="C6" s="58" t="s">
        <v>42</v>
      </c>
      <c r="D6" s="58">
        <v>2</v>
      </c>
      <c r="E6" s="58" t="s">
        <v>38</v>
      </c>
      <c r="F6" s="59">
        <v>54.553551159999998</v>
      </c>
      <c r="G6" s="59">
        <v>14.106862939999999</v>
      </c>
      <c r="H6" s="59">
        <v>56.570929360000001</v>
      </c>
      <c r="I6" s="59">
        <v>7.1573667649999999</v>
      </c>
      <c r="J6" s="59">
        <v>134.81163720000001</v>
      </c>
    </row>
    <row r="7" spans="1:14" x14ac:dyDescent="0.2">
      <c r="A7" s="52"/>
      <c r="B7" s="52"/>
      <c r="C7" s="52"/>
      <c r="D7" s="52"/>
      <c r="E7" s="55" t="s">
        <v>43</v>
      </c>
      <c r="F7" s="56">
        <f>SUM(F4:F6)</f>
        <v>229.84166931649997</v>
      </c>
      <c r="G7" s="56">
        <f>SUM(G4:G6)</f>
        <v>508.31785995332996</v>
      </c>
      <c r="H7" s="56">
        <f>SUM(H4:H6)</f>
        <v>315.21742337069998</v>
      </c>
      <c r="I7" s="56">
        <f>SUM(I4:I6)</f>
        <v>317.6022877186</v>
      </c>
      <c r="J7" s="56">
        <f>SUM(J4:J6)</f>
        <v>1373.4021673341299</v>
      </c>
    </row>
    <row r="9" spans="1:14" x14ac:dyDescent="0.2">
      <c r="A9" s="60">
        <v>2025</v>
      </c>
      <c r="B9" s="58" t="s">
        <v>36</v>
      </c>
      <c r="C9" s="58" t="s">
        <v>37</v>
      </c>
      <c r="D9" s="58">
        <v>2</v>
      </c>
      <c r="E9" s="58" t="s">
        <v>38</v>
      </c>
      <c r="F9" s="59">
        <v>36.076084600000002</v>
      </c>
      <c r="G9" s="59">
        <v>19.55682569</v>
      </c>
      <c r="H9" s="59">
        <v>18.591027440000001</v>
      </c>
      <c r="I9" s="59">
        <v>61.215176700000001</v>
      </c>
      <c r="J9" s="59">
        <f>SUM(F9:I9)</f>
        <v>135.43911443000002</v>
      </c>
    </row>
    <row r="10" spans="1:14" x14ac:dyDescent="0.2">
      <c r="A10" s="62"/>
      <c r="B10" s="58" t="s">
        <v>39</v>
      </c>
      <c r="C10" s="58" t="s">
        <v>40</v>
      </c>
      <c r="D10" s="58">
        <v>2</v>
      </c>
      <c r="E10" s="58" t="s">
        <v>38</v>
      </c>
      <c r="F10" s="59">
        <v>66.345022080000007</v>
      </c>
      <c r="G10" s="59">
        <v>547.5834231</v>
      </c>
      <c r="H10" s="59">
        <v>239.9932282</v>
      </c>
      <c r="I10" s="59">
        <v>249.22974429999999</v>
      </c>
      <c r="J10" s="59">
        <f>SUM(F10:I10)</f>
        <v>1103.1514176800001</v>
      </c>
    </row>
    <row r="11" spans="1:14" x14ac:dyDescent="0.2">
      <c r="A11" s="61"/>
      <c r="B11" s="58" t="s">
        <v>41</v>
      </c>
      <c r="C11" s="58" t="s">
        <v>42</v>
      </c>
      <c r="D11" s="58">
        <v>2</v>
      </c>
      <c r="E11" s="58" t="s">
        <v>38</v>
      </c>
      <c r="F11" s="59">
        <v>35.247553119999999</v>
      </c>
      <c r="G11" s="59">
        <v>33.41286092</v>
      </c>
      <c r="H11" s="59">
        <v>56.570929360000001</v>
      </c>
      <c r="I11" s="59">
        <v>7.1573667649999999</v>
      </c>
      <c r="J11" s="59">
        <f>SUM(F11:I11)</f>
        <v>132.38871016500002</v>
      </c>
    </row>
    <row r="12" spans="1:14" x14ac:dyDescent="0.2">
      <c r="A12" s="52"/>
      <c r="B12" s="52"/>
      <c r="C12" s="52"/>
      <c r="D12" s="52"/>
      <c r="E12" s="54" t="s">
        <v>43</v>
      </c>
      <c r="F12" s="56">
        <f>SUM(F9:F11)</f>
        <v>137.6686598</v>
      </c>
      <c r="G12" s="56">
        <f>SUM(G9:G11)</f>
        <v>600.55310970999994</v>
      </c>
      <c r="H12" s="56">
        <f>SUM(H9:H11)</f>
        <v>315.15518499999996</v>
      </c>
      <c r="I12" s="56">
        <f>SUM(I9:I11)</f>
        <v>317.60228776500003</v>
      </c>
      <c r="J12" s="56">
        <f>SUM(J9:J11)</f>
        <v>1370.9792422750002</v>
      </c>
    </row>
    <row r="13" spans="1:14" x14ac:dyDescent="0.2">
      <c r="A13" s="52"/>
      <c r="B13" s="52"/>
      <c r="C13" s="52"/>
      <c r="D13" s="114" t="s">
        <v>74</v>
      </c>
      <c r="E13" s="114"/>
      <c r="F13" s="57">
        <f>F12-F7</f>
        <v>-92.173009516499974</v>
      </c>
      <c r="G13" s="57">
        <f>G12-G7</f>
        <v>92.235249756669987</v>
      </c>
      <c r="H13" s="57">
        <f>H12-H7</f>
        <v>-6.2238370700015366E-2</v>
      </c>
      <c r="I13" s="57">
        <f>I12-I7</f>
        <v>4.6400032260862645E-8</v>
      </c>
      <c r="J13" s="57">
        <f>J12-J7</f>
        <v>-2.4229250591297387</v>
      </c>
      <c r="M13" s="12"/>
      <c r="N13" s="12"/>
    </row>
    <row r="15" spans="1:14" x14ac:dyDescent="0.2">
      <c r="A15" s="113" t="s">
        <v>44</v>
      </c>
      <c r="B15" s="113"/>
      <c r="C15" s="113"/>
      <c r="D15" s="113"/>
      <c r="E15" s="113"/>
      <c r="F15" s="113"/>
      <c r="G15" s="113"/>
      <c r="H15" s="113"/>
      <c r="I15" s="113"/>
      <c r="J15" s="113"/>
    </row>
    <row r="16" spans="1:14" x14ac:dyDescent="0.2">
      <c r="A16" s="60">
        <v>2020</v>
      </c>
      <c r="B16" s="58" t="s">
        <v>36</v>
      </c>
      <c r="C16" s="58" t="s">
        <v>37</v>
      </c>
      <c r="D16" s="58">
        <v>2</v>
      </c>
      <c r="E16" s="58" t="s">
        <v>38</v>
      </c>
      <c r="F16" s="59">
        <v>39.747219793399999</v>
      </c>
      <c r="G16" s="59">
        <v>41.835656399500003</v>
      </c>
      <c r="H16" s="59">
        <v>26.962225821099999</v>
      </c>
      <c r="I16" s="59">
        <v>37.464561215800003</v>
      </c>
      <c r="J16" s="59">
        <f t="shared" ref="J16:J22" si="0">SUM(F16:I16)</f>
        <v>146.00966322980003</v>
      </c>
    </row>
    <row r="17" spans="1:12" x14ac:dyDescent="0.2">
      <c r="A17" s="62"/>
      <c r="B17" s="58" t="s">
        <v>39</v>
      </c>
      <c r="C17" s="58" t="s">
        <v>40</v>
      </c>
      <c r="D17" s="58">
        <v>1</v>
      </c>
      <c r="E17" s="70" t="s">
        <v>45</v>
      </c>
      <c r="F17" s="59">
        <v>0</v>
      </c>
      <c r="G17" s="59">
        <v>0</v>
      </c>
      <c r="H17" s="59">
        <v>0.67084200800000005</v>
      </c>
      <c r="I17" s="59">
        <v>1.6445321999999998E-2</v>
      </c>
      <c r="J17" s="59">
        <f t="shared" si="0"/>
        <v>0.68728733000000009</v>
      </c>
    </row>
    <row r="18" spans="1:12" x14ac:dyDescent="0.2">
      <c r="A18" s="62"/>
      <c r="B18" s="58" t="s">
        <v>39</v>
      </c>
      <c r="C18" s="58" t="s">
        <v>40</v>
      </c>
      <c r="D18" s="58">
        <v>2</v>
      </c>
      <c r="E18" s="58" t="s">
        <v>38</v>
      </c>
      <c r="F18" s="59">
        <v>394.19194437200002</v>
      </c>
      <c r="G18" s="59">
        <v>577.60710824199998</v>
      </c>
      <c r="H18" s="59">
        <v>106.351280855</v>
      </c>
      <c r="I18" s="59">
        <v>115.93019088</v>
      </c>
      <c r="J18" s="59">
        <f t="shared" si="0"/>
        <v>1194.0805243489999</v>
      </c>
    </row>
    <row r="19" spans="1:12" x14ac:dyDescent="0.2">
      <c r="A19" s="62"/>
      <c r="B19" s="58" t="s">
        <v>39</v>
      </c>
      <c r="C19" s="58" t="s">
        <v>40</v>
      </c>
      <c r="D19" s="58">
        <v>2</v>
      </c>
      <c r="E19" s="58" t="s">
        <v>46</v>
      </c>
      <c r="F19" s="59">
        <v>0</v>
      </c>
      <c r="G19" s="59">
        <v>0</v>
      </c>
      <c r="H19" s="59">
        <v>3.7313912633399999</v>
      </c>
      <c r="I19" s="59">
        <v>0</v>
      </c>
      <c r="J19" s="59">
        <f t="shared" si="0"/>
        <v>3.7313912633399999</v>
      </c>
    </row>
    <row r="20" spans="1:12" x14ac:dyDescent="0.2">
      <c r="A20" s="62"/>
      <c r="B20" s="58" t="s">
        <v>41</v>
      </c>
      <c r="C20" s="58" t="s">
        <v>42</v>
      </c>
      <c r="D20" s="58">
        <v>1</v>
      </c>
      <c r="E20" s="70" t="s">
        <v>45</v>
      </c>
      <c r="F20" s="59">
        <v>0</v>
      </c>
      <c r="G20" s="59">
        <v>0</v>
      </c>
      <c r="H20" s="59">
        <v>0.106176044</v>
      </c>
      <c r="I20" s="59">
        <v>1.6429023000000001E-2</v>
      </c>
      <c r="J20" s="59">
        <f t="shared" si="0"/>
        <v>0.122605067</v>
      </c>
    </row>
    <row r="21" spans="1:12" x14ac:dyDescent="0.2">
      <c r="A21" s="62"/>
      <c r="B21" s="58" t="s">
        <v>41</v>
      </c>
      <c r="C21" s="58" t="s">
        <v>42</v>
      </c>
      <c r="D21" s="58">
        <v>2</v>
      </c>
      <c r="E21" s="58" t="s">
        <v>38</v>
      </c>
      <c r="F21" s="59">
        <v>102.07841879999999</v>
      </c>
      <c r="G21" s="59">
        <v>33.002344860000001</v>
      </c>
      <c r="H21" s="59">
        <v>21.622729929999998</v>
      </c>
      <c r="I21" s="59">
        <v>11.61235493</v>
      </c>
      <c r="J21" s="59">
        <f t="shared" si="0"/>
        <v>168.31584852</v>
      </c>
    </row>
    <row r="22" spans="1:12" x14ac:dyDescent="0.2">
      <c r="A22" s="61"/>
      <c r="B22" s="58" t="s">
        <v>41</v>
      </c>
      <c r="C22" s="58" t="s">
        <v>42</v>
      </c>
      <c r="D22" s="58">
        <v>2</v>
      </c>
      <c r="E22" s="58" t="s">
        <v>46</v>
      </c>
      <c r="F22" s="59">
        <v>0</v>
      </c>
      <c r="G22" s="59">
        <v>0</v>
      </c>
      <c r="H22" s="59">
        <v>41.204763829999997</v>
      </c>
      <c r="I22" s="59">
        <v>3.4545297000000003E-2</v>
      </c>
      <c r="J22" s="59">
        <f t="shared" si="0"/>
        <v>41.239309126999999</v>
      </c>
    </row>
    <row r="23" spans="1:12" x14ac:dyDescent="0.2">
      <c r="A23" s="52"/>
      <c r="B23" s="52"/>
      <c r="C23" s="52"/>
      <c r="D23" s="52"/>
      <c r="E23" s="55" t="s">
        <v>43</v>
      </c>
      <c r="F23" s="56">
        <f>SUM(F16:F22)</f>
        <v>536.01758296540004</v>
      </c>
      <c r="G23" s="56">
        <f>SUM(G16:G22)</f>
        <v>652.44510950149993</v>
      </c>
      <c r="H23" s="56">
        <f>SUM(H16:H22)</f>
        <v>200.64940975143995</v>
      </c>
      <c r="I23" s="56">
        <f>SUM(I16:I22)</f>
        <v>165.0745266678</v>
      </c>
      <c r="J23" s="56">
        <f>SUM(J16:J22)</f>
        <v>1554.1866288861397</v>
      </c>
      <c r="L23" s="56"/>
    </row>
    <row r="24" spans="1:12" x14ac:dyDescent="0.2">
      <c r="A24" s="52"/>
      <c r="B24" s="52"/>
      <c r="C24" s="52"/>
      <c r="D24" s="52"/>
      <c r="E24" s="55" t="s">
        <v>75</v>
      </c>
      <c r="F24" s="98">
        <f>F23/J23*100</f>
        <v>34.488624017410004</v>
      </c>
      <c r="G24" s="98">
        <f>G23/J23*100</f>
        <v>41.9798431781064</v>
      </c>
      <c r="H24" s="98">
        <f>H23/J23*100</f>
        <v>12.910251962162492</v>
      </c>
      <c r="I24" s="98">
        <f>I23/J23*100</f>
        <v>10.62128084232112</v>
      </c>
      <c r="J24" s="97"/>
    </row>
    <row r="26" spans="1:12" x14ac:dyDescent="0.2">
      <c r="A26" s="60">
        <v>2025</v>
      </c>
      <c r="B26" s="58" t="s">
        <v>36</v>
      </c>
      <c r="C26" s="58" t="s">
        <v>37</v>
      </c>
      <c r="D26" s="58">
        <v>2</v>
      </c>
      <c r="E26" s="58" t="s">
        <v>38</v>
      </c>
      <c r="F26" s="59">
        <v>24.948792430000001</v>
      </c>
      <c r="G26" s="59">
        <v>56.634084000000001</v>
      </c>
      <c r="H26" s="59">
        <v>26.96222582</v>
      </c>
      <c r="I26" s="59">
        <v>37.46456122</v>
      </c>
      <c r="J26" s="59">
        <f t="shared" ref="J26:J32" si="1">SUM(F26:I26)</f>
        <v>146.00966346999999</v>
      </c>
    </row>
    <row r="27" spans="1:12" x14ac:dyDescent="0.2">
      <c r="A27" s="62"/>
      <c r="B27" s="58" t="s">
        <v>39</v>
      </c>
      <c r="C27" s="58" t="s">
        <v>40</v>
      </c>
      <c r="D27" s="58">
        <v>1</v>
      </c>
      <c r="E27" s="70" t="s">
        <v>45</v>
      </c>
      <c r="F27" s="59">
        <v>0</v>
      </c>
      <c r="G27" s="59">
        <v>0</v>
      </c>
      <c r="H27" s="59">
        <v>0.67084200800000005</v>
      </c>
      <c r="I27" s="59">
        <v>1.6445321999999998E-2</v>
      </c>
      <c r="J27" s="59">
        <f t="shared" si="1"/>
        <v>0.68728733000000009</v>
      </c>
    </row>
    <row r="28" spans="1:12" x14ac:dyDescent="0.2">
      <c r="A28" s="62"/>
      <c r="B28" s="58" t="s">
        <v>39</v>
      </c>
      <c r="C28" s="58" t="s">
        <v>40</v>
      </c>
      <c r="D28" s="58">
        <v>2</v>
      </c>
      <c r="E28" s="58" t="s">
        <v>38</v>
      </c>
      <c r="F28" s="59">
        <v>320.67066490000002</v>
      </c>
      <c r="G28" s="59">
        <v>698.29892540000003</v>
      </c>
      <c r="H28" s="59">
        <v>84.09915101</v>
      </c>
      <c r="I28" s="59">
        <v>91.011780560000005</v>
      </c>
      <c r="J28" s="59">
        <f t="shared" si="1"/>
        <v>1194.08052187</v>
      </c>
    </row>
    <row r="29" spans="1:12" x14ac:dyDescent="0.2">
      <c r="A29" s="62"/>
      <c r="B29" s="58" t="s">
        <v>39</v>
      </c>
      <c r="C29" s="58" t="s">
        <v>40</v>
      </c>
      <c r="D29" s="58">
        <v>2</v>
      </c>
      <c r="E29" s="58" t="s">
        <v>46</v>
      </c>
      <c r="F29" s="59">
        <v>0</v>
      </c>
      <c r="G29" s="59">
        <v>0</v>
      </c>
      <c r="H29" s="59">
        <v>3.7313912629999999</v>
      </c>
      <c r="I29" s="59">
        <v>0</v>
      </c>
      <c r="J29" s="59">
        <f t="shared" si="1"/>
        <v>3.7313912629999999</v>
      </c>
    </row>
    <row r="30" spans="1:12" x14ac:dyDescent="0.2">
      <c r="A30" s="62"/>
      <c r="B30" s="58" t="s">
        <v>41</v>
      </c>
      <c r="C30" s="58" t="s">
        <v>42</v>
      </c>
      <c r="D30" s="58">
        <v>1</v>
      </c>
      <c r="E30" s="70" t="s">
        <v>45</v>
      </c>
      <c r="F30" s="59">
        <v>0</v>
      </c>
      <c r="G30" s="59">
        <v>0</v>
      </c>
      <c r="H30" s="59">
        <v>0.106176044</v>
      </c>
      <c r="I30" s="59">
        <v>1.6429023000000001E-2</v>
      </c>
      <c r="J30" s="59">
        <f t="shared" si="1"/>
        <v>0.122605067</v>
      </c>
    </row>
    <row r="31" spans="1:12" x14ac:dyDescent="0.2">
      <c r="A31" s="62"/>
      <c r="B31" s="58" t="s">
        <v>41</v>
      </c>
      <c r="C31" s="58" t="s">
        <v>42</v>
      </c>
      <c r="D31" s="58">
        <v>2</v>
      </c>
      <c r="E31" s="59" t="s">
        <v>38</v>
      </c>
      <c r="F31" s="59">
        <v>22.5340366</v>
      </c>
      <c r="G31" s="59">
        <v>112.5467271</v>
      </c>
      <c r="H31" s="59">
        <v>21.622729929999998</v>
      </c>
      <c r="I31" s="59">
        <v>11.61235493</v>
      </c>
      <c r="J31" s="59">
        <f t="shared" si="1"/>
        <v>168.31584856000001</v>
      </c>
    </row>
    <row r="32" spans="1:12" x14ac:dyDescent="0.2">
      <c r="A32" s="61"/>
      <c r="B32" s="58" t="s">
        <v>41</v>
      </c>
      <c r="C32" s="58" t="s">
        <v>42</v>
      </c>
      <c r="D32" s="58">
        <v>2</v>
      </c>
      <c r="E32" s="59" t="s">
        <v>46</v>
      </c>
      <c r="F32" s="59">
        <v>0</v>
      </c>
      <c r="G32" s="59">
        <v>0</v>
      </c>
      <c r="H32" s="59">
        <v>41.204763829999997</v>
      </c>
      <c r="I32" s="59">
        <v>3.4545297000000003E-2</v>
      </c>
      <c r="J32" s="59">
        <f t="shared" si="1"/>
        <v>41.239309126999999</v>
      </c>
    </row>
    <row r="33" spans="4:12" x14ac:dyDescent="0.2">
      <c r="D33" s="52"/>
      <c r="E33" s="55" t="s">
        <v>43</v>
      </c>
      <c r="F33" s="56">
        <f>SUM(F26:F32)</f>
        <v>368.15349393000002</v>
      </c>
      <c r="G33" s="56">
        <f>SUM(G26:G32)</f>
        <v>867.47973650000006</v>
      </c>
      <c r="H33" s="56">
        <f>SUM(H26:H32)</f>
        <v>178.39727990499998</v>
      </c>
      <c r="I33" s="56">
        <f>SUM(I26:I32)</f>
        <v>140.15611635200003</v>
      </c>
      <c r="J33" s="56">
        <f>SUM(J26:J32)</f>
        <v>1554.1866266869999</v>
      </c>
      <c r="L33" s="56"/>
    </row>
    <row r="34" spans="4:12" x14ac:dyDescent="0.2">
      <c r="D34" s="52"/>
      <c r="E34" s="88" t="s">
        <v>75</v>
      </c>
      <c r="F34" s="98">
        <f>F33/J33*100</f>
        <v>23.68785624637491</v>
      </c>
      <c r="G34" s="98">
        <f>G33/J33*100</f>
        <v>55.815673716686995</v>
      </c>
      <c r="H34" s="98">
        <f>H33/J33*100</f>
        <v>11.478497938518659</v>
      </c>
      <c r="I34" s="98">
        <f>I33/J33*100</f>
        <v>9.0179720984194436</v>
      </c>
      <c r="J34" s="97"/>
    </row>
    <row r="35" spans="4:12" x14ac:dyDescent="0.2">
      <c r="D35" s="114" t="s">
        <v>74</v>
      </c>
      <c r="E35" s="114"/>
      <c r="F35" s="57">
        <f>F33-F23</f>
        <v>-167.86408903540001</v>
      </c>
      <c r="G35" s="57">
        <f>G33-G23</f>
        <v>215.03462699850013</v>
      </c>
      <c r="H35" s="57">
        <f>H33-H23</f>
        <v>-22.252129846439971</v>
      </c>
      <c r="I35" s="57">
        <f>I33-I23</f>
        <v>-24.918410315799974</v>
      </c>
      <c r="J35" s="56">
        <f>J33-J23</f>
        <v>-2.1991397716192296E-6</v>
      </c>
    </row>
    <row r="37" spans="4:12" x14ac:dyDescent="0.2">
      <c r="D37" s="115" t="s">
        <v>47</v>
      </c>
      <c r="E37" s="116"/>
      <c r="F37" s="63" t="s">
        <v>48</v>
      </c>
      <c r="G37" s="119" t="s">
        <v>49</v>
      </c>
      <c r="H37" s="120"/>
      <c r="I37" s="64"/>
      <c r="J37" s="52"/>
    </row>
    <row r="38" spans="4:12" x14ac:dyDescent="0.2">
      <c r="D38" s="117" t="s">
        <v>50</v>
      </c>
      <c r="E38" s="118"/>
      <c r="F38" s="65">
        <v>3.3000000000000002E-2</v>
      </c>
      <c r="G38" s="66" t="s">
        <v>51</v>
      </c>
      <c r="H38" s="67">
        <v>51.3</v>
      </c>
      <c r="I38" s="68" t="s">
        <v>52</v>
      </c>
      <c r="J38" s="52"/>
    </row>
  </sheetData>
  <mergeCells count="7">
    <mergeCell ref="D37:E37"/>
    <mergeCell ref="D38:E38"/>
    <mergeCell ref="G37:H37"/>
    <mergeCell ref="A3:J3"/>
    <mergeCell ref="D13:E13"/>
    <mergeCell ref="A15:J15"/>
    <mergeCell ref="D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Grizzly Bear Watersheds</vt:lpstr>
      <vt:lpstr>Grizzly Bear Watersheds by Lic</vt:lpstr>
      <vt:lpstr>Cedar  Kiteen</vt:lpstr>
      <vt:lpstr>Lakelse River SMZ</vt:lpstr>
    </vt:vector>
  </TitlesOfParts>
  <Company>Magellan Digital Mapping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Campbell, Gail FLNR:EX</cp:lastModifiedBy>
  <cp:lastPrinted>2008-02-29T17:02:14Z</cp:lastPrinted>
  <dcterms:created xsi:type="dcterms:W3CDTF">2008-02-29T00:14:56Z</dcterms:created>
  <dcterms:modified xsi:type="dcterms:W3CDTF">2021-07-23T15:33:17Z</dcterms:modified>
</cp:coreProperties>
</file>